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2120" windowHeight="9120" activeTab="0"/>
  </bookViews>
  <sheets>
    <sheet name="Electrolyte replacement tool" sheetId="1" r:id="rId1"/>
  </sheets>
  <definedNames>
    <definedName name="xfd">'Electrolyte replacement tool'!$L$1</definedName>
  </definedNames>
  <calcPr fullCalcOnLoad="1"/>
</workbook>
</file>

<file path=xl/sharedStrings.xml><?xml version="1.0" encoding="utf-8"?>
<sst xmlns="http://schemas.openxmlformats.org/spreadsheetml/2006/main" count="78" uniqueCount="48">
  <si>
    <t>Litres</t>
  </si>
  <si>
    <t>Total amount of electrolyte required for 24 hour period</t>
  </si>
  <si>
    <t>Amount of electrolyte solution to meet ongoing losses</t>
  </si>
  <si>
    <t>Amount of electrolyte to correct dehydration</t>
  </si>
  <si>
    <t>Amount of electrolyte for maintanence requirements</t>
  </si>
  <si>
    <t>moderate</t>
  </si>
  <si>
    <t>Input&gt;&gt;&gt;</t>
  </si>
  <si>
    <t>none</t>
  </si>
  <si>
    <t>Dehydration estimate - skin tenting time</t>
  </si>
  <si>
    <t>kg</t>
  </si>
  <si>
    <t>50</t>
  </si>
  <si>
    <t>Calf Weight</t>
  </si>
  <si>
    <t>2. Using length of skin tenting as estimate of dehydration</t>
  </si>
  <si>
    <t>Greater than 10 seconds</t>
  </si>
  <si>
    <t>8-12mm</t>
  </si>
  <si>
    <t>Comatose/Near death</t>
  </si>
  <si>
    <t>Greater than 12%</t>
  </si>
  <si>
    <t>5-10 seconds</t>
  </si>
  <si>
    <t>6-8mm</t>
  </si>
  <si>
    <t>Comatose</t>
  </si>
  <si>
    <t>10-12%</t>
  </si>
  <si>
    <t>2-5 seconds</t>
  </si>
  <si>
    <t>4-6mm</t>
  </si>
  <si>
    <t>Depressed</t>
  </si>
  <si>
    <t>8-10%</t>
  </si>
  <si>
    <t>1-2 seconds</t>
  </si>
  <si>
    <t>2-4mm</t>
  </si>
  <si>
    <t>Slightly depressed</t>
  </si>
  <si>
    <t>6-8%</t>
  </si>
  <si>
    <t>Less than 1 second</t>
  </si>
  <si>
    <t>None</t>
  </si>
  <si>
    <t>Normal</t>
  </si>
  <si>
    <t>&lt;5%</t>
  </si>
  <si>
    <t>Skin Tenting</t>
  </si>
  <si>
    <t>Eyeball Recession</t>
  </si>
  <si>
    <t>Demeanor</t>
  </si>
  <si>
    <t>Degree of dehydration</t>
  </si>
  <si>
    <t xml:space="preserve"> </t>
  </si>
  <si>
    <t>between 1-2 seconds</t>
  </si>
  <si>
    <t>severe</t>
  </si>
  <si>
    <t>present but less than 1 second</t>
  </si>
  <si>
    <t>mild</t>
  </si>
  <si>
    <t>mm</t>
  </si>
  <si>
    <t xml:space="preserve">Dehydration estimate - Estimate of how far eyeballs have sunken in </t>
  </si>
  <si>
    <t>1. Using depth of sunken eyeball as estimate of dehydration</t>
  </si>
  <si>
    <t xml:space="preserve">Estimation of oral fluids required for scouring calf </t>
  </si>
  <si>
    <t>Amount of electrolyte for maintenance requirements</t>
  </si>
  <si>
    <t>Ongoing Losses - mild, moderate or severe diarrhoea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</si>
</sst>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9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theme="0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>
        <color theme="4"/>
      </top>
      <bottom/>
    </border>
    <border>
      <left/>
      <right/>
      <top style="thin">
        <color theme="4"/>
      </top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 horizontal="right"/>
      <protection locked="0"/>
    </xf>
    <xf numFmtId="0" fontId="47" fillId="0" borderId="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11" fillId="0" borderId="13" xfId="0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8</xdr:row>
      <xdr:rowOff>76200</xdr:rowOff>
    </xdr:from>
    <xdr:to>
      <xdr:col>2</xdr:col>
      <xdr:colOff>1257300</xdr:colOff>
      <xdr:row>10</xdr:row>
      <xdr:rowOff>95250</xdr:rowOff>
    </xdr:to>
    <xdr:sp>
      <xdr:nvSpPr>
        <xdr:cNvPr id="1" name="Down Arrow 1"/>
        <xdr:cNvSpPr>
          <a:spLocks/>
        </xdr:cNvSpPr>
      </xdr:nvSpPr>
      <xdr:spPr>
        <a:xfrm>
          <a:off x="2981325" y="1695450"/>
          <a:ext cx="485775" cy="409575"/>
        </a:xfrm>
        <a:prstGeom prst="downArrow">
          <a:avLst>
            <a:gd name="adj" fmla="val 5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152400</xdr:rowOff>
    </xdr:from>
    <xdr:to>
      <xdr:col>4</xdr:col>
      <xdr:colOff>371475</xdr:colOff>
      <xdr:row>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1009650"/>
          <a:ext cx="40005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Two tools are attached which calculate the required amount of oral fluids for a calf suspected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be suffering from dehydration. Choose one based on your preferred method of estimating dehydration. </a:t>
          </a:r>
        </a:p>
      </xdr:txBody>
    </xdr:sp>
    <xdr:clientData/>
  </xdr:twoCellAnchor>
  <xdr:twoCellAnchor>
    <xdr:from>
      <xdr:col>2</xdr:col>
      <xdr:colOff>742950</xdr:colOff>
      <xdr:row>1</xdr:row>
      <xdr:rowOff>209550</xdr:rowOff>
    </xdr:from>
    <xdr:to>
      <xdr:col>2</xdr:col>
      <xdr:colOff>1228725</xdr:colOff>
      <xdr:row>3</xdr:row>
      <xdr:rowOff>190500</xdr:rowOff>
    </xdr:to>
    <xdr:sp>
      <xdr:nvSpPr>
        <xdr:cNvPr id="3" name="Down Arrow 3"/>
        <xdr:cNvSpPr>
          <a:spLocks/>
        </xdr:cNvSpPr>
      </xdr:nvSpPr>
      <xdr:spPr>
        <a:xfrm>
          <a:off x="2952750" y="447675"/>
          <a:ext cx="485775" cy="4095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1352550</xdr:colOff>
      <xdr:row>3</xdr:row>
      <xdr:rowOff>38100</xdr:rowOff>
    </xdr:from>
    <xdr:to>
      <xdr:col>5</xdr:col>
      <xdr:colOff>914400</xdr:colOff>
      <xdr:row>12</xdr:row>
      <xdr:rowOff>171450</xdr:rowOff>
    </xdr:to>
    <xdr:sp>
      <xdr:nvSpPr>
        <xdr:cNvPr id="4" name="Bent Arrow 4"/>
        <xdr:cNvSpPr>
          <a:spLocks/>
        </xdr:cNvSpPr>
      </xdr:nvSpPr>
      <xdr:spPr>
        <a:xfrm>
          <a:off x="6076950" y="704850"/>
          <a:ext cx="914400" cy="1866900"/>
        </a:xfrm>
        <a:custGeom>
          <a:pathLst>
            <a:path h="1847850" w="609601">
              <a:moveTo>
                <a:pt x="0" y="1847850"/>
              </a:moveTo>
              <a:lnTo>
                <a:pt x="0" y="360317"/>
              </a:lnTo>
              <a:lnTo>
                <a:pt x="0" y="76200"/>
              </a:lnTo>
              <a:lnTo>
                <a:pt x="568234" y="644434"/>
              </a:lnTo>
              <a:lnTo>
                <a:pt x="0" y="360317"/>
              </a:lnTo>
              <a:lnTo>
                <a:pt x="284117" y="76200"/>
              </a:lnTo>
              <a:lnTo>
                <a:pt x="457201" y="76200"/>
              </a:lnTo>
              <a:lnTo>
                <a:pt x="457201" y="0"/>
              </a:lnTo>
              <a:lnTo>
                <a:pt x="609601" y="15240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19050</xdr:rowOff>
    </xdr:from>
    <xdr:to>
      <xdr:col>5</xdr:col>
      <xdr:colOff>923925</xdr:colOff>
      <xdr:row>26</xdr:row>
      <xdr:rowOff>161925</xdr:rowOff>
    </xdr:to>
    <xdr:sp>
      <xdr:nvSpPr>
        <xdr:cNvPr id="5" name="Bent Arrow 5"/>
        <xdr:cNvSpPr>
          <a:spLocks/>
        </xdr:cNvSpPr>
      </xdr:nvSpPr>
      <xdr:spPr>
        <a:xfrm rot="10800000" flipH="1">
          <a:off x="6086475" y="3371850"/>
          <a:ext cx="914400" cy="1866900"/>
        </a:xfrm>
        <a:custGeom>
          <a:pathLst>
            <a:path h="1857378" w="600075">
              <a:moveTo>
                <a:pt x="0" y="1857378"/>
              </a:moveTo>
              <a:lnTo>
                <a:pt x="0" y="337542"/>
              </a:lnTo>
              <a:lnTo>
                <a:pt x="0" y="75009"/>
              </a:lnTo>
              <a:lnTo>
                <a:pt x="525066" y="600075"/>
              </a:lnTo>
              <a:lnTo>
                <a:pt x="0" y="337542"/>
              </a:lnTo>
              <a:lnTo>
                <a:pt x="262533" y="75009"/>
              </a:lnTo>
              <a:lnTo>
                <a:pt x="450056" y="75009"/>
              </a:lnTo>
              <a:lnTo>
                <a:pt x="450056" y="0"/>
              </a:lnTo>
              <a:lnTo>
                <a:pt x="600075" y="15001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13</xdr:row>
      <xdr:rowOff>9525</xdr:rowOff>
    </xdr:from>
    <xdr:to>
      <xdr:col>6</xdr:col>
      <xdr:colOff>2628900</xdr:colOff>
      <xdr:row>16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34125" y="2600325"/>
          <a:ext cx="3390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Choose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tool!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Due to the underlying assumptions, there will be a small discrepancy if both tools are used for the same calf - The higher volume of fluids should be used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4" displayName="Table4" ref="G3:J5" totalsRowShown="0">
  <tableColumns count="4">
    <tableColumn id="1" name="Calf Weight"/>
    <tableColumn id="2" name="Input&gt;&gt;&gt;"/>
    <tableColumn id="3" name="50"/>
    <tableColumn id="4" name="kg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8" displayName="Table8" ref="G25:J27" totalsRowShown="0">
  <tableColumns count="4">
    <tableColumn id="1" name="Calf Weight"/>
    <tableColumn id="2" name="Input&gt;&gt;&gt;"/>
    <tableColumn id="3" name="50"/>
    <tableColumn id="4" name="kg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e11" displayName="Table11" ref="B13:E18" totalsRowShown="0">
  <tableColumns count="4">
    <tableColumn id="1" name="Degree of dehydration"/>
    <tableColumn id="2" name="Demeanor"/>
    <tableColumn id="3" name="Eyeball Recession"/>
    <tableColumn id="4" name="Skin Tenting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2"/>
  <sheetViews>
    <sheetView showGridLines="0" showRowColHeaders="0" tabSelected="1" zoomScale="98" zoomScaleNormal="98" zoomScalePageLayoutView="0" workbookViewId="0" topLeftCell="B1">
      <selection activeCell="G37" sqref="G37"/>
    </sheetView>
  </sheetViews>
  <sheetFormatPr defaultColWidth="9.140625" defaultRowHeight="15"/>
  <cols>
    <col min="1" max="1" width="13.8515625" style="1" customWidth="1"/>
    <col min="2" max="2" width="19.28125" style="0" customWidth="1"/>
    <col min="3" max="3" width="20.8515625" style="0" bestFit="1" customWidth="1"/>
    <col min="4" max="4" width="16.8515625" style="0" bestFit="1" customWidth="1"/>
    <col min="5" max="5" width="20.28125" style="0" bestFit="1" customWidth="1"/>
    <col min="6" max="6" width="15.28125" style="0" customWidth="1"/>
    <col min="7" max="7" width="60.00390625" style="0" bestFit="1" customWidth="1"/>
    <col min="8" max="8" width="8.28125" style="0" bestFit="1" customWidth="1"/>
    <col min="9" max="9" width="17.7109375" style="0" bestFit="1" customWidth="1"/>
    <col min="10" max="10" width="4.421875" style="0" bestFit="1" customWidth="1"/>
    <col min="157" max="157" width="51.00390625" style="0" hidden="1" customWidth="1"/>
    <col min="158" max="170" width="9.140625" style="0" hidden="1" customWidth="1"/>
    <col min="171" max="171" width="0" style="0" hidden="1" customWidth="1"/>
  </cols>
  <sheetData>
    <row r="1" spans="2:158" ht="18.75">
      <c r="B1" s="27" t="s">
        <v>45</v>
      </c>
      <c r="FA1" s="15" t="s">
        <v>4</v>
      </c>
      <c r="FB1">
        <f>I3*70/1000</f>
        <v>3.5</v>
      </c>
    </row>
    <row r="2" spans="2:157" ht="18.75">
      <c r="B2" s="27"/>
      <c r="G2" s="13" t="s">
        <v>44</v>
      </c>
      <c r="FA2" s="15"/>
    </row>
    <row r="3" spans="7:157" ht="15">
      <c r="G3" s="12" t="s">
        <v>11</v>
      </c>
      <c r="H3" s="12" t="s">
        <v>6</v>
      </c>
      <c r="I3" s="9" t="s">
        <v>10</v>
      </c>
      <c r="J3" s="8" t="s">
        <v>9</v>
      </c>
      <c r="FA3" s="15"/>
    </row>
    <row r="4" spans="6:166" ht="15">
      <c r="F4" s="8"/>
      <c r="G4" s="10" t="s">
        <v>43</v>
      </c>
      <c r="H4" s="10" t="s">
        <v>6</v>
      </c>
      <c r="I4" s="9">
        <v>1</v>
      </c>
      <c r="J4" s="8" t="s">
        <v>42</v>
      </c>
      <c r="FA4" s="15"/>
      <c r="FJ4">
        <v>0</v>
      </c>
    </row>
    <row r="5" spans="6:168" ht="15">
      <c r="F5" s="8"/>
      <c r="G5" s="11" t="s">
        <v>47</v>
      </c>
      <c r="H5" s="10" t="s">
        <v>6</v>
      </c>
      <c r="I5" s="9" t="s">
        <v>41</v>
      </c>
      <c r="J5" s="19"/>
      <c r="FA5" s="15"/>
      <c r="FI5">
        <v>20</v>
      </c>
      <c r="FJ5">
        <v>1</v>
      </c>
      <c r="FK5" t="s">
        <v>41</v>
      </c>
      <c r="FL5" t="s">
        <v>7</v>
      </c>
    </row>
    <row r="6" spans="6:168" ht="15">
      <c r="F6" s="8"/>
      <c r="G6" s="7"/>
      <c r="H6" s="26"/>
      <c r="FA6" s="15" t="s">
        <v>3</v>
      </c>
      <c r="FB6">
        <f>I4*1.7*I3*10/1000</f>
        <v>0.85</v>
      </c>
      <c r="FF6">
        <f>IF(I5="mild",(20*I3),IF(I5="moderate",(40*I3),IF(I5="severe",(60*I3),"error")))</f>
        <v>1000</v>
      </c>
      <c r="FI6">
        <v>25</v>
      </c>
      <c r="FJ6">
        <v>2</v>
      </c>
      <c r="FK6" t="s">
        <v>5</v>
      </c>
      <c r="FL6" t="s">
        <v>40</v>
      </c>
    </row>
    <row r="7" spans="2:168" ht="15">
      <c r="B7" s="19"/>
      <c r="F7" s="8"/>
      <c r="G7" s="22" t="s">
        <v>46</v>
      </c>
      <c r="H7" s="25">
        <f>FB1</f>
        <v>3.5</v>
      </c>
      <c r="I7" s="22" t="s">
        <v>0</v>
      </c>
      <c r="FA7" s="15" t="s">
        <v>2</v>
      </c>
      <c r="FB7">
        <f>FF6/1000</f>
        <v>1</v>
      </c>
      <c r="FI7">
        <f aca="true" t="shared" si="0" ref="FI7:FI31">FI6+5</f>
        <v>30</v>
      </c>
      <c r="FJ7">
        <v>3</v>
      </c>
      <c r="FK7" t="s">
        <v>39</v>
      </c>
      <c r="FL7" t="s">
        <v>38</v>
      </c>
    </row>
    <row r="8" spans="2:166" ht="15">
      <c r="B8" s="19" t="s">
        <v>37</v>
      </c>
      <c r="F8" s="8"/>
      <c r="G8" s="22" t="s">
        <v>3</v>
      </c>
      <c r="H8" s="25">
        <f>FB6</f>
        <v>0.85</v>
      </c>
      <c r="I8" s="22" t="s">
        <v>0</v>
      </c>
      <c r="FA8" s="14" t="s">
        <v>1</v>
      </c>
      <c r="FB8">
        <f>(SUM(FB1:FB7))</f>
        <v>5.35</v>
      </c>
      <c r="FI8">
        <f t="shared" si="0"/>
        <v>35</v>
      </c>
      <c r="FJ8">
        <v>4</v>
      </c>
    </row>
    <row r="9" spans="6:165" ht="15.75" thickBot="1">
      <c r="F9" s="8"/>
      <c r="G9" s="22" t="s">
        <v>2</v>
      </c>
      <c r="H9" s="24">
        <f>FB7</f>
        <v>1</v>
      </c>
      <c r="I9" s="23" t="s">
        <v>0</v>
      </c>
      <c r="FI9">
        <f t="shared" si="0"/>
        <v>40</v>
      </c>
    </row>
    <row r="10" spans="7:165" ht="15">
      <c r="G10" s="22" t="s">
        <v>1</v>
      </c>
      <c r="H10" s="21">
        <f>FB8</f>
        <v>5.35</v>
      </c>
      <c r="I10" s="20" t="s">
        <v>0</v>
      </c>
      <c r="FI10">
        <f t="shared" si="0"/>
        <v>45</v>
      </c>
    </row>
    <row r="11" spans="3:165" ht="15">
      <c r="C11" s="19"/>
      <c r="D11" s="19"/>
      <c r="FI11">
        <f t="shared" si="0"/>
        <v>50</v>
      </c>
    </row>
    <row r="12" spans="2:165" ht="15.75">
      <c r="B12" s="13"/>
      <c r="C12" s="18"/>
      <c r="D12" s="18"/>
      <c r="E12" s="17"/>
      <c r="FA12" s="15" t="s">
        <v>4</v>
      </c>
      <c r="FB12">
        <f>'Electrolyte replacement tool'!$I$25*70/1000</f>
        <v>3.5</v>
      </c>
      <c r="FI12">
        <f t="shared" si="0"/>
        <v>55</v>
      </c>
    </row>
    <row r="13" spans="2:165" ht="15">
      <c r="B13" s="8" t="s">
        <v>36</v>
      </c>
      <c r="C13" s="8" t="s">
        <v>35</v>
      </c>
      <c r="D13" s="8" t="s">
        <v>34</v>
      </c>
      <c r="E13" s="8" t="s">
        <v>33</v>
      </c>
      <c r="FA13" s="15"/>
      <c r="FI13">
        <f t="shared" si="0"/>
        <v>60</v>
      </c>
    </row>
    <row r="14" spans="2:165" ht="15">
      <c r="B14" s="8" t="s">
        <v>32</v>
      </c>
      <c r="C14" s="8" t="s">
        <v>31</v>
      </c>
      <c r="D14" s="8" t="s">
        <v>30</v>
      </c>
      <c r="E14" s="8" t="s">
        <v>29</v>
      </c>
      <c r="FA14" s="15"/>
      <c r="FI14">
        <f t="shared" si="0"/>
        <v>65</v>
      </c>
    </row>
    <row r="15" spans="2:165" ht="15">
      <c r="B15" s="8" t="s">
        <v>28</v>
      </c>
      <c r="C15" s="8" t="s">
        <v>27</v>
      </c>
      <c r="D15" s="8" t="s">
        <v>26</v>
      </c>
      <c r="E15" s="8" t="s">
        <v>25</v>
      </c>
      <c r="FA15" s="15"/>
      <c r="FI15">
        <f t="shared" si="0"/>
        <v>70</v>
      </c>
    </row>
    <row r="16" spans="1:165" ht="15">
      <c r="A16" s="16"/>
      <c r="B16" s="8" t="s">
        <v>24</v>
      </c>
      <c r="C16" s="8" t="s">
        <v>23</v>
      </c>
      <c r="D16" s="8" t="s">
        <v>22</v>
      </c>
      <c r="E16" s="8" t="s">
        <v>21</v>
      </c>
      <c r="FA16" s="15"/>
      <c r="FI16">
        <f t="shared" si="0"/>
        <v>75</v>
      </c>
    </row>
    <row r="17" spans="2:165" ht="15">
      <c r="B17" s="8" t="s">
        <v>20</v>
      </c>
      <c r="C17" s="8" t="s">
        <v>19</v>
      </c>
      <c r="D17" s="8" t="s">
        <v>18</v>
      </c>
      <c r="E17" s="8" t="s">
        <v>17</v>
      </c>
      <c r="FA17" s="15" t="s">
        <v>3</v>
      </c>
      <c r="FB17">
        <f>FC17</f>
        <v>0</v>
      </c>
      <c r="FC17">
        <f>IF(I26="none",0,IF(I26="present but less than 1 second",I25*50,IF(I26="between 1-2 seconds",I25*80,"error")))/1000</f>
        <v>0</v>
      </c>
      <c r="FF17">
        <f>IF(I27="mild",(20*'Electrolyte replacement tool'!$I$25),IF(I27="moderate",(40*'Electrolyte replacement tool'!$I$25),IF(I27="severe",(60*'Electrolyte replacement tool'!$I$25),"error")))</f>
        <v>1000</v>
      </c>
      <c r="FI17">
        <f t="shared" si="0"/>
        <v>80</v>
      </c>
    </row>
    <row r="18" spans="2:165" ht="15">
      <c r="B18" s="8" t="s">
        <v>16</v>
      </c>
      <c r="C18" s="8" t="s">
        <v>15</v>
      </c>
      <c r="D18" s="8" t="s">
        <v>14</v>
      </c>
      <c r="E18" s="8" t="s">
        <v>13</v>
      </c>
      <c r="FA18" s="15" t="s">
        <v>2</v>
      </c>
      <c r="FB18">
        <f>FF17/1000</f>
        <v>1</v>
      </c>
      <c r="FI18">
        <f t="shared" si="0"/>
        <v>85</v>
      </c>
    </row>
    <row r="19" spans="157:165" ht="15">
      <c r="FA19" s="14" t="s">
        <v>1</v>
      </c>
      <c r="FB19">
        <f>FB12+FB17+FB18</f>
        <v>4.5</v>
      </c>
      <c r="FI19">
        <f t="shared" si="0"/>
        <v>90</v>
      </c>
    </row>
    <row r="20" ht="15">
      <c r="FI20">
        <f t="shared" si="0"/>
        <v>95</v>
      </c>
    </row>
    <row r="21" ht="15">
      <c r="FI21">
        <f t="shared" si="0"/>
        <v>100</v>
      </c>
    </row>
    <row r="22" ht="15">
      <c r="FI22">
        <f t="shared" si="0"/>
        <v>105</v>
      </c>
    </row>
    <row r="23" ht="15">
      <c r="FI23">
        <f t="shared" si="0"/>
        <v>110</v>
      </c>
    </row>
    <row r="24" spans="7:165" ht="15.75">
      <c r="G24" s="13" t="s">
        <v>12</v>
      </c>
      <c r="FI24">
        <f t="shared" si="0"/>
        <v>115</v>
      </c>
    </row>
    <row r="25" spans="7:165" ht="15">
      <c r="G25" s="12" t="s">
        <v>11</v>
      </c>
      <c r="H25" s="12" t="s">
        <v>6</v>
      </c>
      <c r="I25" s="9" t="s">
        <v>10</v>
      </c>
      <c r="J25" s="8" t="s">
        <v>9</v>
      </c>
      <c r="FI25">
        <f t="shared" si="0"/>
        <v>120</v>
      </c>
    </row>
    <row r="26" spans="7:165" ht="15">
      <c r="G26" s="10" t="s">
        <v>8</v>
      </c>
      <c r="H26" s="10" t="s">
        <v>6</v>
      </c>
      <c r="I26" s="9" t="s">
        <v>7</v>
      </c>
      <c r="J26" s="8"/>
      <c r="FI26">
        <f t="shared" si="0"/>
        <v>125</v>
      </c>
    </row>
    <row r="27" spans="7:165" ht="15">
      <c r="G27" s="11" t="s">
        <v>47</v>
      </c>
      <c r="H27" s="10" t="s">
        <v>6</v>
      </c>
      <c r="I27" s="9" t="s">
        <v>41</v>
      </c>
      <c r="J27" s="8"/>
      <c r="FI27">
        <f t="shared" si="0"/>
        <v>130</v>
      </c>
    </row>
    <row r="28" spans="7:165" ht="15">
      <c r="G28" s="7"/>
      <c r="H28" s="6"/>
      <c r="FI28">
        <f t="shared" si="0"/>
        <v>135</v>
      </c>
    </row>
    <row r="29" spans="7:165" ht="15">
      <c r="G29" s="2" t="s">
        <v>46</v>
      </c>
      <c r="H29" s="3">
        <f>FB12</f>
        <v>3.5</v>
      </c>
      <c r="I29" s="2" t="s">
        <v>0</v>
      </c>
      <c r="FI29">
        <f t="shared" si="0"/>
        <v>140</v>
      </c>
    </row>
    <row r="30" spans="7:165" ht="15">
      <c r="G30" s="2" t="s">
        <v>3</v>
      </c>
      <c r="H30" s="3">
        <f>FB17</f>
        <v>0</v>
      </c>
      <c r="I30" s="2" t="s">
        <v>0</v>
      </c>
      <c r="FI30">
        <f t="shared" si="0"/>
        <v>145</v>
      </c>
    </row>
    <row r="31" spans="7:165" ht="15.75" thickBot="1">
      <c r="G31" s="2" t="s">
        <v>2</v>
      </c>
      <c r="H31" s="5">
        <f>FB18</f>
        <v>1</v>
      </c>
      <c r="I31" s="4" t="s">
        <v>0</v>
      </c>
      <c r="FI31">
        <f t="shared" si="0"/>
        <v>150</v>
      </c>
    </row>
    <row r="32" spans="7:9" ht="15">
      <c r="G32" s="2" t="s">
        <v>1</v>
      </c>
      <c r="H32" s="3">
        <f>FB19</f>
        <v>4.5</v>
      </c>
      <c r="I32" s="2" t="s">
        <v>0</v>
      </c>
    </row>
  </sheetData>
  <sheetProtection password="F42B" sheet="1" objects="1" scenarios="1"/>
  <dataValidations count="5">
    <dataValidation type="list" allowBlank="1" showInputMessage="1" showErrorMessage="1" sqref="I3 I25">
      <formula1>$FI$5:$FI$31</formula1>
    </dataValidation>
    <dataValidation type="list" allowBlank="1" showInputMessage="1" showErrorMessage="1" prompt="Mild = small or minimal amount of diarrhoea/resolving diarrhoea&#10;Moderate - ongoing small, semi formed  or non profuse diarrhoea  - choose this value if not sure&#10;Severe = explosive and profuse ongoing diarrhoea" sqref="I5">
      <formula1>$FK$5:$FK$7</formula1>
    </dataValidation>
    <dataValidation type="list" allowBlank="1" showInputMessage="1" showErrorMessage="1" prompt="If eyeball recession is greater than 4mm  intravenous fluids (i.e. a drip) should be considered" sqref="I4">
      <formula1>$FJ$4:$FJ$8</formula1>
    </dataValidation>
    <dataValidation type="list" allowBlank="1" showInputMessage="1" showErrorMessage="1" prompt="If skin testing is 2 seconds or over intravenous fluids (i.e a drip) should be considered" sqref="I26">
      <formula1>$FL$5:$FL$7</formula1>
    </dataValidation>
    <dataValidation type="list" allowBlank="1" showInputMessage="1" showErrorMessage="1" prompt="Mild = small or minimal amount of diarrhoea/resolving&#10;Moderate - ongoing smal amount - chose this if value if not sure&#10;Severe = explosive and profuse ongoing diarrhoea" sqref="I27">
      <formula1>$FK$5:$FK$7</formula1>
    </dataValidation>
  </dataValidations>
  <printOptions/>
  <pageMargins left="0.7" right="0.7" top="0.75" bottom="0.75" header="0.3" footer="0.3"/>
  <pageSetup horizontalDpi="1200" verticalDpi="1200" orientation="portrait" paperSize="9" scale="26" r:id="rId5"/>
  <colBreaks count="1" manualBreakCount="1">
    <brk id="19" max="30" man="1"/>
  </colBreaks>
  <ignoredErrors>
    <ignoredError sqref="H8:H10 H29:H32"/>
  </ignoredErrors>
  <drawing r:id="rId4"/>
  <tableParts>
    <tablePart r:id="rId2"/>
    <tablePart r:id="rId1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rcumbrae-stewart</cp:lastModifiedBy>
  <dcterms:created xsi:type="dcterms:W3CDTF">2010-02-18T22:31:33Z</dcterms:created>
  <dcterms:modified xsi:type="dcterms:W3CDTF">2011-07-26T04:10:13Z</dcterms:modified>
  <cp:category/>
  <cp:version/>
  <cp:contentType/>
  <cp:contentStatus/>
</cp:coreProperties>
</file>