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9345" activeTab="0"/>
  </bookViews>
  <sheets>
    <sheet name="VIC" sheetId="1" r:id="rId1"/>
    <sheet name="VIC Monthly" sheetId="2" r:id="rId2"/>
    <sheet name="VIC Graphs" sheetId="3" r:id="rId3"/>
  </sheets>
  <externalReferences>
    <externalReference r:id="rId6"/>
    <externalReference r:id="rId7"/>
    <externalReference r:id="rId8"/>
  </externalReferences>
  <definedNames>
    <definedName name="location" localSheetId="0">'[2]reference data'!#REF!</definedName>
    <definedName name="location" localSheetId="2">'[2]reference data'!#REF!</definedName>
    <definedName name="location" localSheetId="1">'[3]reference data'!$A$21:$B$30</definedName>
    <definedName name="location">#REF!</definedName>
    <definedName name="location2">#REF!</definedName>
    <definedName name="_xlnm.Print_Area" localSheetId="0">'VIC'!$A$1:$G$49</definedName>
    <definedName name="_xlnm.Print_Area" localSheetId="1">'VIC Monthly'!$A$1:$S$58</definedName>
  </definedNames>
  <calcPr fullCalcOnLoad="1"/>
</workbook>
</file>

<file path=xl/sharedStrings.xml><?xml version="1.0" encoding="utf-8"?>
<sst xmlns="http://schemas.openxmlformats.org/spreadsheetml/2006/main" count="58" uniqueCount="37">
  <si>
    <t>Victoria Milk Production</t>
  </si>
  <si>
    <t>(million litres)</t>
  </si>
  <si>
    <t>Eastern</t>
  </si>
  <si>
    <t>Northern</t>
  </si>
  <si>
    <t>Western</t>
  </si>
  <si>
    <t>Total VIC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</si>
  <si>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</si>
  <si>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</si>
  <si>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</si>
  <si>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</si>
  <si>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</si>
  <si>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</si>
  <si>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</si>
  <si>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</si>
  <si>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</si>
  <si>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</si>
  <si>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</si>
  <si>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</si>
  <si>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</si>
  <si>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</si>
  <si>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</si>
  <si>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</si>
  <si>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 xml:space="preserve">* These reports contain data based on a combination of voluntary direct reporting from processors, and data sourced from government agencies.  </t>
  </si>
  <si>
    <t>* Retrospective adjustments are possible if new or revised data is received.</t>
  </si>
  <si>
    <t>* Data provided by accounting periods is adjusted to calendar months using average daily volumes.</t>
  </si>
  <si>
    <t>All figures used are quoted in mass/volume measurements.</t>
  </si>
  <si>
    <t>Produced by Trade and Strategy, Dairy Australia Limited</t>
  </si>
  <si>
    <t>Source: Dairy Manufacturers</t>
  </si>
  <si>
    <t>Milk production report (Litres '000s)</t>
  </si>
  <si>
    <t>Victoria</t>
  </si>
  <si>
    <t>Month</t>
  </si>
  <si>
    <t>Region Share</t>
  </si>
  <si>
    <t>Year To Date</t>
  </si>
  <si>
    <t>Total</t>
  </si>
  <si>
    <t>Average Milkfat &amp; Protein (%)</t>
  </si>
  <si>
    <t>Milkfat</t>
  </si>
  <si>
    <t>Protein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</si>
</sst>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</numFmts>
  <fonts count="54">
    <font>
      <sz val="10"/>
      <name val="Verdana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b/>
      <sz val="11"/>
      <color indexed="18"/>
      <name val="Verdana"/>
      <family val="2"/>
    </font>
    <font>
      <sz val="8"/>
      <color indexed="18"/>
      <name val="Verdana"/>
      <family val="2"/>
    </font>
    <font>
      <b/>
      <i/>
      <sz val="10"/>
      <color indexed="18"/>
      <name val="Verdana"/>
      <family val="2"/>
    </font>
    <font>
      <sz val="8"/>
      <color indexed="8"/>
      <name val="Verdana"/>
      <family val="2"/>
    </font>
    <font>
      <sz val="8"/>
      <color indexed="62"/>
      <name val="Verdana"/>
      <family val="2"/>
    </font>
    <font>
      <b/>
      <sz val="12.75"/>
      <color indexed="62"/>
      <name val="Verdana"/>
      <family val="2"/>
    </font>
    <font>
      <sz val="5.45"/>
      <color indexed="62"/>
      <name val="Verdana"/>
      <family val="2"/>
    </font>
    <font>
      <sz val="1.25"/>
      <color indexed="8"/>
      <name val="Verdana"/>
      <family val="2"/>
    </font>
    <font>
      <sz val="1"/>
      <color indexed="62"/>
      <name val="Verdana"/>
      <family val="2"/>
    </font>
    <font>
      <sz val="1.25"/>
      <color indexed="62"/>
      <name val="Verdana"/>
      <family val="2"/>
    </font>
    <font>
      <b/>
      <sz val="1.25"/>
      <color indexed="62"/>
      <name val="Verdana"/>
      <family val="2"/>
    </font>
    <font>
      <sz val="1.05"/>
      <color indexed="62"/>
      <name val="Verdana"/>
      <family val="2"/>
    </font>
    <font>
      <sz val="1"/>
      <color indexed="8"/>
      <name val="Verdana"/>
      <family val="2"/>
    </font>
    <font>
      <sz val="8.75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62"/>
      </left>
      <right/>
      <top style="thin">
        <color indexed="62"/>
      </top>
      <bottom style="thin"/>
    </border>
    <border>
      <left/>
      <right/>
      <top style="thin">
        <color indexed="62"/>
      </top>
      <bottom/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/>
      <top style="thin">
        <color indexed="62"/>
      </top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>
        <color indexed="62"/>
      </top>
      <bottom/>
    </border>
    <border>
      <left/>
      <right style="thin">
        <color indexed="62"/>
      </right>
      <top/>
      <bottom/>
    </border>
    <border>
      <left style="thin">
        <color indexed="62"/>
      </left>
      <right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/>
    </border>
    <border>
      <left style="thin">
        <color indexed="62"/>
      </left>
      <right/>
      <top style="thin">
        <color indexed="62"/>
      </top>
      <bottom/>
    </border>
    <border>
      <left style="thin">
        <color indexed="62"/>
      </left>
      <right/>
      <top/>
      <bottom style="thin">
        <color indexed="62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/>
      <right style="thin">
        <color indexed="62"/>
      </right>
      <top/>
      <bottom style="thin">
        <color indexed="62"/>
      </bottom>
    </border>
    <border>
      <left/>
      <right/>
      <top/>
      <bottom style="thin">
        <color indexed="62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8" fillId="0" borderId="0" xfId="55" applyFont="1">
      <alignment/>
      <protection/>
    </xf>
    <xf numFmtId="0" fontId="18" fillId="0" borderId="0" xfId="55" applyFont="1" applyAlignment="1">
      <alignment horizontal="right"/>
      <protection/>
    </xf>
    <xf numFmtId="164" fontId="18" fillId="33" borderId="0" xfId="55" applyNumberFormat="1" applyFont="1" applyFill="1">
      <alignment/>
      <protection/>
    </xf>
    <xf numFmtId="165" fontId="18" fillId="33" borderId="0" xfId="55" applyNumberFormat="1" applyFont="1" applyFill="1">
      <alignment/>
      <protection/>
    </xf>
    <xf numFmtId="0" fontId="18" fillId="33" borderId="0" xfId="55" applyFont="1" applyFill="1">
      <alignment/>
      <protection/>
    </xf>
    <xf numFmtId="164" fontId="18" fillId="0" borderId="0" xfId="55" applyNumberFormat="1" applyFont="1">
      <alignment/>
      <protection/>
    </xf>
    <xf numFmtId="165" fontId="18" fillId="0" borderId="0" xfId="55" applyNumberFormat="1" applyFont="1">
      <alignment/>
      <protection/>
    </xf>
    <xf numFmtId="165" fontId="19" fillId="33" borderId="0" xfId="55" applyNumberFormat="1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165" fontId="21" fillId="33" borderId="0" xfId="55" applyNumberFormat="1" applyFont="1" applyFill="1" applyAlignment="1">
      <alignment horizontal="center"/>
      <protection/>
    </xf>
    <xf numFmtId="164" fontId="20" fillId="33" borderId="0" xfId="55" applyNumberFormat="1" applyFont="1" applyFill="1" applyAlignment="1">
      <alignment horizontal="center"/>
      <protection/>
    </xf>
    <xf numFmtId="165" fontId="21" fillId="0" borderId="0" xfId="55" applyNumberFormat="1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164" fontId="21" fillId="0" borderId="10" xfId="55" applyNumberFormat="1" applyFont="1" applyBorder="1" applyAlignment="1">
      <alignment horizontal="center"/>
      <protection/>
    </xf>
    <xf numFmtId="164" fontId="21" fillId="0" borderId="11" xfId="55" applyNumberFormat="1" applyFont="1" applyBorder="1" applyAlignment="1">
      <alignment horizontal="center"/>
      <protection/>
    </xf>
    <xf numFmtId="165" fontId="21" fillId="0" borderId="12" xfId="55" applyNumberFormat="1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164" fontId="23" fillId="0" borderId="13" xfId="55" applyNumberFormat="1" applyFont="1" applyBorder="1" applyAlignment="1">
      <alignment horizontal="right"/>
      <protection/>
    </xf>
    <xf numFmtId="164" fontId="23" fillId="0" borderId="0" xfId="55" applyNumberFormat="1" applyFont="1" applyAlignment="1">
      <alignment horizontal="right"/>
      <protection/>
    </xf>
    <xf numFmtId="165" fontId="23" fillId="0" borderId="14" xfId="55" applyNumberFormat="1" applyFont="1" applyBorder="1" applyAlignment="1">
      <alignment horizontal="right"/>
      <protection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right"/>
      <protection/>
    </xf>
    <xf numFmtId="164" fontId="24" fillId="0" borderId="15" xfId="55" applyNumberFormat="1" applyFont="1" applyBorder="1" applyAlignment="1">
      <alignment horizontal="center"/>
      <protection/>
    </xf>
    <xf numFmtId="164" fontId="24" fillId="0" borderId="16" xfId="55" applyNumberFormat="1" applyFont="1" applyBorder="1" applyAlignment="1">
      <alignment horizontal="center"/>
      <protection/>
    </xf>
    <xf numFmtId="165" fontId="24" fillId="0" borderId="17" xfId="55" applyNumberFormat="1" applyFont="1" applyBorder="1" applyAlignment="1">
      <alignment horizontal="center"/>
      <protection/>
    </xf>
    <xf numFmtId="0" fontId="24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 quotePrefix="1">
      <alignment horizontal="center"/>
      <protection/>
    </xf>
    <xf numFmtId="164" fontId="18" fillId="0" borderId="19" xfId="55" applyNumberFormat="1" applyFont="1" applyBorder="1" applyAlignment="1" quotePrefix="1">
      <alignment horizontal="center"/>
      <protection/>
    </xf>
    <xf numFmtId="165" fontId="18" fillId="0" borderId="20" xfId="55" applyNumberFormat="1" applyFont="1" applyBorder="1" applyAlignment="1" quotePrefix="1">
      <alignment horizontal="center"/>
      <protection/>
    </xf>
    <xf numFmtId="0" fontId="18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>
      <alignment horizontal="center"/>
      <protection/>
    </xf>
    <xf numFmtId="164" fontId="18" fillId="0" borderId="19" xfId="55" applyNumberFormat="1" applyFont="1" applyBorder="1" applyAlignment="1">
      <alignment horizontal="center"/>
      <protection/>
    </xf>
    <xf numFmtId="165" fontId="18" fillId="0" borderId="20" xfId="55" applyNumberFormat="1" applyFont="1" applyBorder="1" applyAlignment="1">
      <alignment horizontal="center"/>
      <protection/>
    </xf>
    <xf numFmtId="0" fontId="21" fillId="33" borderId="10" xfId="55" applyFont="1" applyFill="1" applyBorder="1">
      <alignment/>
      <protection/>
    </xf>
    <xf numFmtId="0" fontId="18" fillId="33" borderId="11" xfId="55" applyFont="1" applyFill="1" applyBorder="1" applyAlignment="1">
      <alignment horizontal="right"/>
      <protection/>
    </xf>
    <xf numFmtId="0" fontId="18" fillId="33" borderId="12" xfId="55" applyFont="1" applyFill="1" applyBorder="1">
      <alignment/>
      <protection/>
    </xf>
    <xf numFmtId="164" fontId="18" fillId="0" borderId="13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165" fontId="18" fillId="0" borderId="14" xfId="58" applyNumberFormat="1" applyFont="1" applyFill="1" applyBorder="1" applyAlignment="1">
      <alignment/>
    </xf>
    <xf numFmtId="165" fontId="18" fillId="0" borderId="0" xfId="58" applyNumberFormat="1" applyFont="1" applyFill="1" applyBorder="1" applyAlignment="1">
      <alignment/>
    </xf>
    <xf numFmtId="0" fontId="21" fillId="0" borderId="0" xfId="55" applyFont="1">
      <alignment/>
      <protection/>
    </xf>
    <xf numFmtId="0" fontId="18" fillId="0" borderId="10" xfId="55" applyFont="1" applyBorder="1" applyAlignment="1">
      <alignment horizontal="right"/>
      <protection/>
    </xf>
    <xf numFmtId="0" fontId="18" fillId="0" borderId="12" xfId="55" applyFont="1" applyBorder="1">
      <alignment/>
      <protection/>
    </xf>
    <xf numFmtId="164" fontId="18" fillId="0" borderId="13" xfId="55" applyNumberFormat="1" applyFont="1" applyBorder="1">
      <alignment/>
      <protection/>
    </xf>
    <xf numFmtId="165" fontId="18" fillId="0" borderId="14" xfId="55" applyNumberFormat="1" applyFont="1" applyBorder="1">
      <alignment/>
      <protection/>
    </xf>
    <xf numFmtId="164" fontId="18" fillId="0" borderId="15" xfId="55" applyNumberFormat="1" applyFont="1" applyBorder="1">
      <alignment/>
      <protection/>
    </xf>
    <xf numFmtId="0" fontId="21" fillId="33" borderId="10" xfId="55" applyFont="1" applyFill="1" applyBorder="1" applyAlignment="1">
      <alignment horizontal="center" vertical="center"/>
      <protection/>
    </xf>
    <xf numFmtId="0" fontId="18" fillId="33" borderId="11" xfId="55" applyFont="1" applyFill="1" applyBorder="1" applyAlignment="1">
      <alignment horizontal="right" vertical="center"/>
      <protection/>
    </xf>
    <xf numFmtId="0" fontId="18" fillId="33" borderId="12" xfId="55" applyFont="1" applyFill="1" applyBorder="1" applyAlignment="1">
      <alignment horizontal="center" vertical="center"/>
      <protection/>
    </xf>
    <xf numFmtId="164" fontId="18" fillId="0" borderId="10" xfId="55" applyNumberFormat="1" applyFont="1" applyBorder="1" applyAlignment="1">
      <alignment horizontal="right" vertical="center"/>
      <protection/>
    </xf>
    <xf numFmtId="164" fontId="18" fillId="0" borderId="11" xfId="55" applyNumberFormat="1" applyFont="1" applyBorder="1" applyAlignment="1">
      <alignment horizontal="right" vertical="center"/>
      <protection/>
    </xf>
    <xf numFmtId="165" fontId="18" fillId="0" borderId="12" xfId="55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right" vertical="center"/>
      <protection/>
    </xf>
    <xf numFmtId="0" fontId="18" fillId="0" borderId="0" xfId="55" applyFont="1" applyAlignment="1">
      <alignment horizontal="center" vertical="center"/>
      <protection/>
    </xf>
    <xf numFmtId="164" fontId="18" fillId="0" borderId="13" xfId="55" applyNumberFormat="1" applyFont="1" applyBorder="1" applyAlignment="1">
      <alignment horizontal="right"/>
      <protection/>
    </xf>
    <xf numFmtId="164" fontId="18" fillId="0" borderId="0" xfId="55" applyNumberFormat="1" applyFont="1" applyAlignment="1">
      <alignment horizontal="right"/>
      <protection/>
    </xf>
    <xf numFmtId="165" fontId="18" fillId="0" borderId="14" xfId="55" applyNumberFormat="1" applyFont="1" applyBorder="1" applyAlignment="1">
      <alignment horizontal="right"/>
      <protection/>
    </xf>
    <xf numFmtId="165" fontId="21" fillId="33" borderId="10" xfId="58" applyNumberFormat="1" applyFont="1" applyFill="1" applyBorder="1" applyAlignment="1">
      <alignment horizontal="center" vertical="center"/>
    </xf>
    <xf numFmtId="165" fontId="18" fillId="33" borderId="11" xfId="58" applyNumberFormat="1" applyFont="1" applyFill="1" applyBorder="1" applyAlignment="1">
      <alignment horizontal="right" vertical="center"/>
    </xf>
    <xf numFmtId="165" fontId="18" fillId="33" borderId="12" xfId="58" applyNumberFormat="1" applyFont="1" applyFill="1" applyBorder="1" applyAlignment="1">
      <alignment horizontal="center" vertical="center"/>
    </xf>
    <xf numFmtId="165" fontId="18" fillId="0" borderId="10" xfId="58" applyNumberFormat="1" applyFont="1" applyFill="1" applyBorder="1" applyAlignment="1">
      <alignment horizontal="right" vertical="center"/>
    </xf>
    <xf numFmtId="165" fontId="18" fillId="0" borderId="12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 quotePrefix="1">
      <alignment horizontal="center"/>
    </xf>
    <xf numFmtId="3" fontId="18" fillId="0" borderId="21" xfId="0" applyNumberFormat="1" applyFont="1" applyBorder="1" applyAlignment="1" quotePrefix="1">
      <alignment horizontal="right"/>
    </xf>
    <xf numFmtId="3" fontId="18" fillId="0" borderId="22" xfId="0" applyNumberFormat="1" applyFont="1" applyBorder="1" applyAlignment="1" quotePrefix="1">
      <alignment horizontal="right"/>
    </xf>
    <xf numFmtId="3" fontId="18" fillId="0" borderId="23" xfId="0" applyNumberFormat="1" applyFont="1" applyBorder="1" applyAlignment="1" quotePrefix="1">
      <alignment horizontal="right"/>
    </xf>
    <xf numFmtId="0" fontId="21" fillId="33" borderId="24" xfId="0" applyFont="1" applyFill="1" applyBorder="1" applyAlignment="1">
      <alignment/>
    </xf>
    <xf numFmtId="0" fontId="18" fillId="0" borderId="25" xfId="0" applyFont="1" applyBorder="1" applyAlignment="1">
      <alignment horizontal="right"/>
    </xf>
    <xf numFmtId="3" fontId="18" fillId="0" borderId="26" xfId="42" applyNumberFormat="1" applyFont="1" applyFill="1" applyBorder="1" applyAlignment="1">
      <alignment/>
    </xf>
    <xf numFmtId="3" fontId="18" fillId="0" borderId="27" xfId="42" applyNumberFormat="1" applyFont="1" applyFill="1" applyBorder="1" applyAlignment="1">
      <alignment/>
    </xf>
    <xf numFmtId="3" fontId="18" fillId="0" borderId="28" xfId="42" applyNumberFormat="1" applyFont="1" applyFill="1" applyBorder="1" applyAlignment="1">
      <alignment/>
    </xf>
    <xf numFmtId="0" fontId="21" fillId="0" borderId="0" xfId="0" applyFont="1" applyAlignment="1">
      <alignment/>
    </xf>
    <xf numFmtId="0" fontId="18" fillId="0" borderId="29" xfId="0" applyFont="1" applyBorder="1" applyAlignment="1">
      <alignment horizontal="right"/>
    </xf>
    <xf numFmtId="3" fontId="18" fillId="0" borderId="30" xfId="42" applyNumberFormat="1" applyFont="1" applyFill="1" applyBorder="1" applyAlignment="1">
      <alignment/>
    </xf>
    <xf numFmtId="3" fontId="18" fillId="0" borderId="0" xfId="42" applyNumberFormat="1" applyFont="1" applyFill="1" applyBorder="1" applyAlignment="1">
      <alignment/>
    </xf>
    <xf numFmtId="3" fontId="18" fillId="0" borderId="29" xfId="58" applyNumberFormat="1" applyFont="1" applyFill="1" applyBorder="1" applyAlignment="1">
      <alignment/>
    </xf>
    <xf numFmtId="0" fontId="21" fillId="0" borderId="30" xfId="0" applyFont="1" applyBorder="1" applyAlignment="1">
      <alignment/>
    </xf>
    <xf numFmtId="0" fontId="25" fillId="0" borderId="29" xfId="0" applyFont="1" applyBorder="1" applyAlignment="1">
      <alignment horizontal="right"/>
    </xf>
    <xf numFmtId="0" fontId="25" fillId="0" borderId="0" xfId="0" applyFont="1" applyAlignment="1">
      <alignment/>
    </xf>
    <xf numFmtId="165" fontId="25" fillId="0" borderId="30" xfId="58" applyNumberFormat="1" applyFont="1" applyFill="1" applyBorder="1" applyAlignment="1">
      <alignment/>
    </xf>
    <xf numFmtId="165" fontId="25" fillId="0" borderId="0" xfId="42" applyNumberFormat="1" applyFont="1" applyFill="1" applyBorder="1" applyAlignment="1">
      <alignment/>
    </xf>
    <xf numFmtId="165" fontId="25" fillId="0" borderId="29" xfId="58" applyNumberFormat="1" applyFont="1" applyFill="1" applyBorder="1" applyAlignment="1">
      <alignment/>
    </xf>
    <xf numFmtId="0" fontId="25" fillId="0" borderId="30" xfId="0" applyFont="1" applyBorder="1" applyAlignment="1">
      <alignment/>
    </xf>
    <xf numFmtId="165" fontId="25" fillId="0" borderId="30" xfId="42" applyNumberFormat="1" applyFont="1" applyFill="1" applyBorder="1" applyAlignment="1">
      <alignment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21" fillId="33" borderId="31" xfId="0" applyFont="1" applyFill="1" applyBorder="1" applyAlignment="1">
      <alignment/>
    </xf>
    <xf numFmtId="0" fontId="18" fillId="0" borderId="32" xfId="0" applyFont="1" applyBorder="1" applyAlignment="1">
      <alignment horizontal="right"/>
    </xf>
    <xf numFmtId="0" fontId="18" fillId="0" borderId="22" xfId="0" applyFont="1" applyBorder="1" applyAlignment="1">
      <alignment/>
    </xf>
    <xf numFmtId="165" fontId="18" fillId="0" borderId="33" xfId="42" applyNumberFormat="1" applyFont="1" applyFill="1" applyBorder="1" applyAlignment="1">
      <alignment/>
    </xf>
    <xf numFmtId="165" fontId="18" fillId="0" borderId="22" xfId="42" applyNumberFormat="1" applyFont="1" applyFill="1" applyBorder="1" applyAlignment="1">
      <alignment/>
    </xf>
    <xf numFmtId="165" fontId="18" fillId="0" borderId="32" xfId="58" applyNumberFormat="1" applyFont="1" applyFill="1" applyBorder="1" applyAlignment="1">
      <alignment/>
    </xf>
    <xf numFmtId="165" fontId="18" fillId="0" borderId="30" xfId="42" applyNumberFormat="1" applyFont="1" applyFill="1" applyBorder="1" applyAlignment="1">
      <alignment/>
    </xf>
    <xf numFmtId="165" fontId="18" fillId="0" borderId="0" xfId="42" applyNumberFormat="1" applyFont="1" applyFill="1" applyBorder="1" applyAlignment="1">
      <alignment/>
    </xf>
    <xf numFmtId="165" fontId="18" fillId="0" borderId="29" xfId="58" applyNumberFormat="1" applyFont="1" applyFill="1" applyBorder="1" applyAlignment="1">
      <alignment/>
    </xf>
    <xf numFmtId="0" fontId="21" fillId="0" borderId="34" xfId="0" applyFont="1" applyBorder="1" applyAlignment="1">
      <alignment/>
    </xf>
    <xf numFmtId="0" fontId="18" fillId="0" borderId="16" xfId="0" applyFont="1" applyBorder="1" applyAlignment="1">
      <alignment horizontal="right"/>
    </xf>
    <xf numFmtId="0" fontId="18" fillId="0" borderId="35" xfId="0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0" xfId="58" applyNumberFormat="1" applyFont="1" applyFill="1" applyBorder="1" applyAlignment="1">
      <alignment/>
    </xf>
    <xf numFmtId="0" fontId="18" fillId="0" borderId="36" xfId="0" applyFont="1" applyBorder="1" applyAlignment="1">
      <alignment horizontal="right"/>
    </xf>
    <xf numFmtId="3" fontId="18" fillId="0" borderId="37" xfId="42" applyNumberFormat="1" applyFont="1" applyFill="1" applyBorder="1" applyAlignment="1">
      <alignment/>
    </xf>
    <xf numFmtId="3" fontId="18" fillId="0" borderId="38" xfId="0" applyNumberFormat="1" applyFont="1" applyBorder="1" applyAlignment="1" quotePrefix="1">
      <alignment horizontal="right"/>
    </xf>
    <xf numFmtId="3" fontId="18" fillId="0" borderId="39" xfId="0" applyNumberFormat="1" applyFont="1" applyBorder="1" applyAlignment="1" quotePrefix="1">
      <alignment horizontal="right"/>
    </xf>
    <xf numFmtId="0" fontId="18" fillId="0" borderId="40" xfId="0" applyFont="1" applyBorder="1" applyAlignment="1">
      <alignment horizontal="right"/>
    </xf>
    <xf numFmtId="0" fontId="21" fillId="0" borderId="38" xfId="0" applyFont="1" applyBorder="1" applyAlignment="1">
      <alignment/>
    </xf>
    <xf numFmtId="0" fontId="18" fillId="0" borderId="41" xfId="0" applyFont="1" applyBorder="1" applyAlignment="1">
      <alignment horizontal="right"/>
    </xf>
    <xf numFmtId="165" fontId="18" fillId="0" borderId="34" xfId="42" applyNumberFormat="1" applyFont="1" applyFill="1" applyBorder="1" applyAlignment="1">
      <alignment/>
    </xf>
    <xf numFmtId="165" fontId="18" fillId="0" borderId="42" xfId="42" applyNumberFormat="1" applyFont="1" applyFill="1" applyBorder="1" applyAlignment="1">
      <alignment/>
    </xf>
    <xf numFmtId="165" fontId="18" fillId="0" borderId="41" xfId="58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10" fontId="18" fillId="0" borderId="33" xfId="42" applyNumberFormat="1" applyFont="1" applyFill="1" applyBorder="1" applyAlignment="1">
      <alignment/>
    </xf>
    <xf numFmtId="10" fontId="18" fillId="0" borderId="22" xfId="42" applyNumberFormat="1" applyFont="1" applyFill="1" applyBorder="1" applyAlignment="1">
      <alignment/>
    </xf>
    <xf numFmtId="10" fontId="18" fillId="0" borderId="32" xfId="58" applyNumberFormat="1" applyFont="1" applyFill="1" applyBorder="1" applyAlignment="1">
      <alignment/>
    </xf>
    <xf numFmtId="10" fontId="18" fillId="0" borderId="30" xfId="42" applyNumberFormat="1" applyFont="1" applyFill="1" applyBorder="1" applyAlignment="1">
      <alignment/>
    </xf>
    <xf numFmtId="10" fontId="18" fillId="0" borderId="0" xfId="42" applyNumberFormat="1" applyFont="1" applyFill="1" applyBorder="1" applyAlignment="1">
      <alignment/>
    </xf>
    <xf numFmtId="10" fontId="18" fillId="0" borderId="29" xfId="58" applyNumberFormat="1" applyFont="1" applyFill="1" applyBorder="1" applyAlignment="1">
      <alignment/>
    </xf>
    <xf numFmtId="0" fontId="25" fillId="0" borderId="34" xfId="0" applyFont="1" applyBorder="1" applyAlignment="1">
      <alignment/>
    </xf>
    <xf numFmtId="0" fontId="25" fillId="0" borderId="41" xfId="0" applyFont="1" applyBorder="1" applyAlignment="1">
      <alignment horizontal="right"/>
    </xf>
    <xf numFmtId="165" fontId="25" fillId="0" borderId="34" xfId="0" applyNumberFormat="1" applyFont="1" applyBorder="1" applyAlignment="1">
      <alignment/>
    </xf>
    <xf numFmtId="165" fontId="25" fillId="0" borderId="42" xfId="0" applyNumberFormat="1" applyFont="1" applyBorder="1" applyAlignment="1">
      <alignment/>
    </xf>
    <xf numFmtId="165" fontId="25" fillId="0" borderId="41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165" fontId="25" fillId="0" borderId="0" xfId="0" applyNumberFormat="1" applyFont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Sales_Natio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Total Regions
2021/22 &amp; 2022/23</a:t>
            </a:r>
          </a:p>
        </c:rich>
      </c:tx>
      <c:layout>
        <c:manualLayout>
          <c:xMode val="factor"/>
          <c:yMode val="factor"/>
          <c:x val="-0.018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8875"/>
          <c:w val="0.60875"/>
          <c:h val="0.48925"/>
        </c:manualLayout>
      </c:layout>
      <c:lineChart>
        <c:grouping val="standard"/>
        <c:varyColors val="0"/>
        <c:ser>
          <c:idx val="0"/>
          <c:order val="0"/>
          <c:tx>
            <c:strRef>
              <c:f>'[1]VIC Graphs Data'!$C$15</c:f>
              <c:strCache>
                <c:ptCount val="1"/>
                <c:pt idx="0">
                  <c:v>2021/2022</c:v>
                </c:pt>
              </c:strCache>
            </c:strRef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'[1]VIC Graphs Data'!$B$3:$B$14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'[1]VIC Graphs Data'!$G$15:$G$26</c:f>
              <c:numCache>
                <c:ptCount val="12"/>
                <c:pt idx="0">
                  <c:v>411866.3791240646</c:v>
                </c:pt>
                <c:pt idx="1">
                  <c:v>471559.19620522246</c:v>
                </c:pt>
                <c:pt idx="2">
                  <c:v>564660.1550399999</c:v>
                </c:pt>
                <c:pt idx="3">
                  <c:v>623060.0555399999</c:v>
                </c:pt>
                <c:pt idx="4">
                  <c:v>586380.6840899999</c:v>
                </c:pt>
                <c:pt idx="5">
                  <c:v>541286.3429747734</c:v>
                </c:pt>
                <c:pt idx="6">
                  <c:v>445156.34926866076</c:v>
                </c:pt>
                <c:pt idx="7">
                  <c:v>347812.60558988806</c:v>
                </c:pt>
                <c:pt idx="8">
                  <c:v>354223.20653276145</c:v>
                </c:pt>
                <c:pt idx="9">
                  <c:v>357466.67531432</c:v>
                </c:pt>
                <c:pt idx="10">
                  <c:v>389314.72494647297</c:v>
                </c:pt>
                <c:pt idx="11">
                  <c:v>371913.28437522904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'[1]VIC Graphs Data'!$C$27</c:f>
              <c:strCache>
                <c:ptCount val="1"/>
                <c:pt idx="0">
                  <c:v>2022/2023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'[1]VIC Graphs Data'!$B$3:$B$14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'[1]VIC Graphs Data'!$G$27:$G$38</c:f>
              <c:numCache>
                <c:ptCount val="12"/>
                <c:pt idx="0">
                  <c:v>386373.86286460684</c:v>
                </c:pt>
                <c:pt idx="1">
                  <c:v>450615.31890442123</c:v>
                </c:pt>
                <c:pt idx="2">
                  <c:v>527734.8376731821</c:v>
                </c:pt>
                <c:pt idx="3">
                  <c:v>575715.7260972959</c:v>
                </c:pt>
                <c:pt idx="4">
                  <c:v>519338.04793518456</c:v>
                </c:pt>
                <c:pt idx="5">
                  <c:v>499009.0410848734</c:v>
                </c:pt>
                <c:pt idx="6">
                  <c:v>423251.9283931474</c:v>
                </c:pt>
                <c:pt idx="7">
                  <c:v>323689.83655126067</c:v>
                </c:pt>
                <c:pt idx="8">
                  <c:v>333750.0429023051</c:v>
                </c:pt>
                <c:pt idx="9">
                  <c:v>340058.0867466828</c:v>
                </c:pt>
                <c:pt idx="10">
                  <c:v>388157.95149610407</c:v>
                </c:pt>
                <c:pt idx="11">
                  <c:v>373346.1978218944</c:v>
                </c:pt>
              </c:numCache>
            </c:numRef>
          </c:val>
          <c:smooth val="1"/>
        </c:ser>
        <c:marker val="1"/>
        <c:axId val="48236886"/>
        <c:axId val="31478791"/>
      </c:lineChart>
      <c:catAx>
        <c:axId val="48236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1478791"/>
        <c:crosses val="autoZero"/>
        <c:auto val="1"/>
        <c:lblOffset val="100"/>
        <c:tickLblSkip val="2"/>
        <c:noMultiLvlLbl val="0"/>
      </c:catAx>
      <c:valAx>
        <c:axId val="31478791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823688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35"/>
                <c:y val="-0.0277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69"/>
          <c:y val="0.95075"/>
          <c:w val="0.27875"/>
          <c:h val="0.02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3722.79625</c:v>
              </c:pt>
              <c:pt idx="1">
                <c:v>3849.036</c:v>
              </c:pt>
              <c:pt idx="2">
                <c:v>3848.61975</c:v>
              </c:pt>
              <c:pt idx="3">
                <c:v>3867.98725</c:v>
              </c:pt>
              <c:pt idx="4">
                <c:v>3772.69499999999</c:v>
              </c:pt>
              <c:pt idx="5">
                <c:v>3915.90138285359</c:v>
              </c:pt>
              <c:pt idx="6">
                <c:v>3866.67481069333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4091.17499999999</c:v>
              </c:pt>
              <c:pt idx="1">
                <c:v>4294.92</c:v>
              </c:pt>
              <c:pt idx="2">
                <c:v>4411.05</c:v>
              </c:pt>
              <c:pt idx="3">
                <c:v>4177.83174999999</c:v>
              </c:pt>
              <c:pt idx="4">
                <c:v>3797.93325</c:v>
              </c:pt>
              <c:pt idx="5">
                <c:v>3785.04125</c:v>
              </c:pt>
              <c:pt idx="6">
                <c:v>3747.92625</c:v>
              </c:pt>
              <c:pt idx="7">
                <c:v>3170.1645</c:v>
              </c:pt>
              <c:pt idx="8">
                <c:v>3744.01899999999</c:v>
              </c:pt>
              <c:pt idx="9">
                <c:v>3268.87725</c:v>
              </c:pt>
              <c:pt idx="10">
                <c:v>3212.75099999999</c:v>
              </c:pt>
              <c:pt idx="11">
                <c:v>3300.49299999999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4500.868</c:v>
              </c:pt>
              <c:pt idx="1">
                <c:v>4865.81599999999</c:v>
              </c:pt>
              <c:pt idx="2">
                <c:v>4809.282</c:v>
              </c:pt>
              <c:pt idx="3">
                <c:v>4794.92299999999</c:v>
              </c:pt>
              <c:pt idx="4">
                <c:v>4663.29799999999</c:v>
              </c:pt>
              <c:pt idx="5">
                <c:v>4811.39599999999</c:v>
              </c:pt>
              <c:pt idx="6">
                <c:v>4517.14999999999</c:v>
              </c:pt>
              <c:pt idx="7">
                <c:v>3720.862</c:v>
              </c:pt>
              <c:pt idx="8">
                <c:v>4037.89399999999</c:v>
              </c:pt>
              <c:pt idx="9">
                <c:v>3494.134</c:v>
              </c:pt>
              <c:pt idx="10">
                <c:v>3609.54599999999</c:v>
              </c:pt>
              <c:pt idx="11">
                <c:v>3685.03</c:v>
              </c:pt>
            </c:numLit>
          </c:val>
          <c:smooth val="1"/>
        </c:ser>
        <c:marker val="1"/>
        <c:axId val="21519376"/>
        <c:axId val="59456657"/>
      </c:lineChart>
      <c:catAx>
        <c:axId val="2151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9456657"/>
        <c:crosses val="autoZero"/>
        <c:auto val="1"/>
        <c:lblOffset val="100"/>
        <c:tickLblSkip val="1"/>
        <c:noMultiLvlLbl val="0"/>
      </c:catAx>
      <c:valAx>
        <c:axId val="5945665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151937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9565.73799999999</c:v>
              </c:pt>
              <c:pt idx="1">
                <c:v>9390.07699999999</c:v>
              </c:pt>
              <c:pt idx="2">
                <c:v>9227.251</c:v>
              </c:pt>
              <c:pt idx="3">
                <c:v>8519.73</c:v>
              </c:pt>
              <c:pt idx="4">
                <c:v>7666.48499999999</c:v>
              </c:pt>
              <c:pt idx="5">
                <c:v>8984.244</c:v>
              </c:pt>
              <c:pt idx="6">
                <c:v>9053.61399999999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8793.064</c:v>
              </c:pt>
              <c:pt idx="1">
                <c:v>9039.76499999999</c:v>
              </c:pt>
              <c:pt idx="2">
                <c:v>9682.32099999999</c:v>
              </c:pt>
              <c:pt idx="3">
                <c:v>9170.20999999999</c:v>
              </c:pt>
              <c:pt idx="4">
                <c:v>7576.76699999999</c:v>
              </c:pt>
              <c:pt idx="5">
                <c:v>8752.995</c:v>
              </c:pt>
              <c:pt idx="6">
                <c:v>9675.188</c:v>
              </c:pt>
              <c:pt idx="7">
                <c:v>8721.984</c:v>
              </c:pt>
              <c:pt idx="8">
                <c:v>9097.117</c:v>
              </c:pt>
              <c:pt idx="9">
                <c:v>7823.233</c:v>
              </c:pt>
              <c:pt idx="10">
                <c:v>8591.44599999999</c:v>
              </c:pt>
              <c:pt idx="11">
                <c:v>9218.95499999999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9434.59499999999</c:v>
              </c:pt>
              <c:pt idx="1">
                <c:v>9651.35</c:v>
              </c:pt>
              <c:pt idx="2">
                <c:v>9241.251</c:v>
              </c:pt>
              <c:pt idx="3">
                <c:v>9805.86199999999</c:v>
              </c:pt>
              <c:pt idx="4">
                <c:v>9092.37399999999</c:v>
              </c:pt>
              <c:pt idx="5">
                <c:v>10182.468</c:v>
              </c:pt>
              <c:pt idx="6">
                <c:v>10040.382</c:v>
              </c:pt>
              <c:pt idx="7">
                <c:v>8744.28299999999</c:v>
              </c:pt>
              <c:pt idx="8">
                <c:v>9312.82099999999</c:v>
              </c:pt>
              <c:pt idx="9">
                <c:v>8658.87199999999</c:v>
              </c:pt>
              <c:pt idx="10">
                <c:v>9041.66599999999</c:v>
              </c:pt>
              <c:pt idx="11">
                <c:v>8790.745</c:v>
              </c:pt>
            </c:numLit>
          </c:val>
          <c:smooth val="1"/>
        </c:ser>
        <c:marker val="1"/>
        <c:axId val="65347866"/>
        <c:axId val="51259883"/>
      </c:lineChart>
      <c:catAx>
        <c:axId val="65347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1259883"/>
        <c:crosses val="autoZero"/>
        <c:auto val="1"/>
        <c:lblOffset val="100"/>
        <c:tickLblSkip val="1"/>
        <c:noMultiLvlLbl val="0"/>
      </c:catAx>
      <c:valAx>
        <c:axId val="5125988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534786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South/East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47560.6979999999</c:v>
              </c:pt>
              <c:pt idx="1">
                <c:v>49274.7079999999</c:v>
              </c:pt>
              <c:pt idx="2">
                <c:v>48300.395</c:v>
              </c:pt>
              <c:pt idx="3">
                <c:v>50129.787</c:v>
              </c:pt>
              <c:pt idx="4">
                <c:v>47523.3</c:v>
              </c:pt>
              <c:pt idx="5">
                <c:v>47200.4338917551</c:v>
              </c:pt>
              <c:pt idx="6">
                <c:v>45939.6196283647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50604.2569999999</c:v>
              </c:pt>
              <c:pt idx="1">
                <c:v>51414.1009999999</c:v>
              </c:pt>
              <c:pt idx="2">
                <c:v>54175.258</c:v>
              </c:pt>
              <c:pt idx="3">
                <c:v>54524.639</c:v>
              </c:pt>
              <c:pt idx="4">
                <c:v>47550.087</c:v>
              </c:pt>
              <c:pt idx="5">
                <c:v>46643.253</c:v>
              </c:pt>
              <c:pt idx="6">
                <c:v>46810.3900799999</c:v>
              </c:pt>
              <c:pt idx="7">
                <c:v>39415.2799999999</c:v>
              </c:pt>
              <c:pt idx="8">
                <c:v>46504.5059999999</c:v>
              </c:pt>
              <c:pt idx="9">
                <c:v>43865.622</c:v>
              </c:pt>
              <c:pt idx="10">
                <c:v>42599.933</c:v>
              </c:pt>
              <c:pt idx="11">
                <c:v>43745.517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47082.288</c:v>
              </c:pt>
              <c:pt idx="1">
                <c:v>50135.1459999999</c:v>
              </c:pt>
              <c:pt idx="2">
                <c:v>51028.712</c:v>
              </c:pt>
              <c:pt idx="3">
                <c:v>52945.3549999999</c:v>
              </c:pt>
              <c:pt idx="4">
                <c:v>51658.6259999999</c:v>
              </c:pt>
              <c:pt idx="5">
                <c:v>53838.099</c:v>
              </c:pt>
              <c:pt idx="6">
                <c:v>48831.6959999999</c:v>
              </c:pt>
              <c:pt idx="7">
                <c:v>42468.201</c:v>
              </c:pt>
              <c:pt idx="8">
                <c:v>46335.63</c:v>
              </c:pt>
              <c:pt idx="9">
                <c:v>44677.9199999999</c:v>
              </c:pt>
              <c:pt idx="10">
                <c:v>45956.103</c:v>
              </c:pt>
              <c:pt idx="11">
                <c:v>45814.54</c:v>
              </c:pt>
            </c:numLit>
          </c:val>
          <c:smooth val="1"/>
        </c:ser>
        <c:marker val="1"/>
        <c:axId val="58685764"/>
        <c:axId val="58409829"/>
      </c:lineChart>
      <c:catAx>
        <c:axId val="58685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8409829"/>
        <c:crosses val="autoZero"/>
        <c:auto val="1"/>
        <c:lblOffset val="100"/>
        <c:tickLblSkip val="1"/>
        <c:noMultiLvlLbl val="0"/>
      </c:catAx>
      <c:valAx>
        <c:axId val="5840982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868576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60849.2322499999</c:v>
              </c:pt>
              <c:pt idx="1">
                <c:v>62513.8209999999</c:v>
              </c:pt>
              <c:pt idx="2">
                <c:v>61376.26575</c:v>
              </c:pt>
              <c:pt idx="3">
                <c:v>62517.5042499999</c:v>
              </c:pt>
              <c:pt idx="4">
                <c:v>58962.48</c:v>
              </c:pt>
              <c:pt idx="5">
                <c:v>60100.5792746087</c:v>
              </c:pt>
              <c:pt idx="6">
                <c:v>58859.908439058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63488.4959999999</c:v>
              </c:pt>
              <c:pt idx="1">
                <c:v>64748.7859999999</c:v>
              </c:pt>
              <c:pt idx="2">
                <c:v>68268.629</c:v>
              </c:pt>
              <c:pt idx="3">
                <c:v>67872.68075</c:v>
              </c:pt>
              <c:pt idx="4">
                <c:v>58924.78725</c:v>
              </c:pt>
              <c:pt idx="5">
                <c:v>59181.28925</c:v>
              </c:pt>
              <c:pt idx="6">
                <c:v>60233.5043299999</c:v>
              </c:pt>
              <c:pt idx="7">
                <c:v>51307.4284999999</c:v>
              </c:pt>
              <c:pt idx="8">
                <c:v>59345.6419999999</c:v>
              </c:pt>
              <c:pt idx="9">
                <c:v>54957.73225</c:v>
              </c:pt>
              <c:pt idx="10">
                <c:v>54404.13</c:v>
              </c:pt>
              <c:pt idx="11">
                <c:v>56264.965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61017.751</c:v>
              </c:pt>
              <c:pt idx="1">
                <c:v>64652.3119999999</c:v>
              </c:pt>
              <c:pt idx="2">
                <c:v>65079.245</c:v>
              </c:pt>
              <c:pt idx="3">
                <c:v>67546.14</c:v>
              </c:pt>
              <c:pt idx="4">
                <c:v>65414.298</c:v>
              </c:pt>
              <c:pt idx="5">
                <c:v>68831.963</c:v>
              </c:pt>
              <c:pt idx="6">
                <c:v>63389.2279999999</c:v>
              </c:pt>
              <c:pt idx="7">
                <c:v>54933.3459999999</c:v>
              </c:pt>
              <c:pt idx="8">
                <c:v>59686.345</c:v>
              </c:pt>
              <c:pt idx="9">
                <c:v>56830.9259999999</c:v>
              </c:pt>
              <c:pt idx="10">
                <c:v>58607.315</c:v>
              </c:pt>
              <c:pt idx="11">
                <c:v>58290.315</c:v>
              </c:pt>
            </c:numLit>
          </c:val>
          <c:smooth val="1"/>
        </c:ser>
        <c:marker val="1"/>
        <c:axId val="55926414"/>
        <c:axId val="33575679"/>
      </c:lineChart>
      <c:catAx>
        <c:axId val="5592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3575679"/>
        <c:crosses val="autoZero"/>
        <c:auto val="1"/>
        <c:lblOffset val="100"/>
        <c:tickLblSkip val="1"/>
        <c:noMultiLvlLbl val="0"/>
      </c:catAx>
      <c:valAx>
        <c:axId val="3357567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592641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Eastern Region
2021/22 &amp; 2022/23</a:t>
            </a:r>
          </a:p>
        </c:rich>
      </c:tx>
      <c:layout>
        <c:manualLayout>
          <c:xMode val="factor"/>
          <c:yMode val="factor"/>
          <c:x val="-0.017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9125"/>
          <c:w val="0.60875"/>
          <c:h val="0.48775"/>
        </c:manualLayout>
      </c:layout>
      <c:lineChart>
        <c:grouping val="standard"/>
        <c:varyColors val="0"/>
        <c:ser>
          <c:idx val="0"/>
          <c:order val="0"/>
          <c:tx>
            <c:strRef>
              <c:f>'[1]VIC Graphs Data'!$C$15</c:f>
              <c:strCache>
                <c:ptCount val="1"/>
                <c:pt idx="0">
                  <c:v>2021/2022</c:v>
                </c:pt>
              </c:strCache>
            </c:strRef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'[1]VIC Graphs Data'!$B$3:$B$14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'[1]VIC Graphs Data'!$D$15:$D$26</c:f>
              <c:numCache>
                <c:ptCount val="12"/>
                <c:pt idx="0">
                  <c:v>116391.92102999998</c:v>
                </c:pt>
                <c:pt idx="1">
                  <c:v>158613.74505000009</c:v>
                </c:pt>
                <c:pt idx="2">
                  <c:v>206525.68200999996</c:v>
                </c:pt>
                <c:pt idx="3">
                  <c:v>233991.14201999994</c:v>
                </c:pt>
                <c:pt idx="4">
                  <c:v>220408.29700999995</c:v>
                </c:pt>
                <c:pt idx="5">
                  <c:v>206435.77403</c:v>
                </c:pt>
                <c:pt idx="6">
                  <c:v>169718.40001999997</c:v>
                </c:pt>
                <c:pt idx="7">
                  <c:v>132349.38102</c:v>
                </c:pt>
                <c:pt idx="8">
                  <c:v>133143.12401</c:v>
                </c:pt>
                <c:pt idx="9">
                  <c:v>129040.10802999997</c:v>
                </c:pt>
                <c:pt idx="10">
                  <c:v>128933.08229771596</c:v>
                </c:pt>
                <c:pt idx="11">
                  <c:v>108721.69716496968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'[1]VIC Graphs Data'!$C$27</c:f>
              <c:strCache>
                <c:ptCount val="1"/>
                <c:pt idx="0">
                  <c:v>2022/2023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'[1]VIC Graphs Data'!$B$3:$B$14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'[1]VIC Graphs Data'!$D$27:$D$38</c:f>
              <c:numCache>
                <c:ptCount val="12"/>
                <c:pt idx="0">
                  <c:v>106439.47120984278</c:v>
                </c:pt>
                <c:pt idx="1">
                  <c:v>144841.9580160945</c:v>
                </c:pt>
                <c:pt idx="2">
                  <c:v>189669.9682372366</c:v>
                </c:pt>
                <c:pt idx="3">
                  <c:v>216848.50401328676</c:v>
                </c:pt>
                <c:pt idx="4">
                  <c:v>197835.7912014596</c:v>
                </c:pt>
                <c:pt idx="5">
                  <c:v>190198.55429568363</c:v>
                </c:pt>
                <c:pt idx="6">
                  <c:v>159588.58907240283</c:v>
                </c:pt>
                <c:pt idx="7">
                  <c:v>121180.14280722065</c:v>
                </c:pt>
                <c:pt idx="8">
                  <c:v>123997.60599668117</c:v>
                </c:pt>
                <c:pt idx="9">
                  <c:v>123728.32093027626</c:v>
                </c:pt>
                <c:pt idx="10">
                  <c:v>129092.05726905439</c:v>
                </c:pt>
                <c:pt idx="11">
                  <c:v>112574.49260718365</c:v>
                </c:pt>
              </c:numCache>
            </c:numRef>
          </c:val>
          <c:smooth val="1"/>
        </c:ser>
        <c:marker val="1"/>
        <c:axId val="33745656"/>
        <c:axId val="35275449"/>
      </c:lineChart>
      <c:catAx>
        <c:axId val="337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5275449"/>
        <c:crosses val="autoZero"/>
        <c:auto val="1"/>
        <c:lblOffset val="100"/>
        <c:tickLblSkip val="2"/>
        <c:noMultiLvlLbl val="0"/>
      </c:catAx>
      <c:valAx>
        <c:axId val="3527544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374565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05"/>
                <c:y val="-0.0272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69"/>
          <c:y val="0.95175"/>
          <c:w val="0.27875"/>
          <c:h val="0.02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Northern Region
2021/22 &amp; 2022/23</a:t>
            </a:r>
          </a:p>
        </c:rich>
      </c:tx>
      <c:layout>
        <c:manualLayout>
          <c:xMode val="factor"/>
          <c:yMode val="factor"/>
          <c:x val="-0.017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905"/>
          <c:w val="0.60875"/>
          <c:h val="0.4875"/>
        </c:manualLayout>
      </c:layout>
      <c:lineChart>
        <c:grouping val="standard"/>
        <c:varyColors val="0"/>
        <c:ser>
          <c:idx val="0"/>
          <c:order val="0"/>
          <c:tx>
            <c:strRef>
              <c:f>'[1]VIC Graphs Data'!$C$15</c:f>
              <c:strCache>
                <c:ptCount val="1"/>
                <c:pt idx="0">
                  <c:v>2021/2022</c:v>
                </c:pt>
              </c:strCache>
            </c:strRef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'[1]VIC Graphs Data'!$B$3:$B$14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'[1]VIC Graphs Data'!$E$15:$E$26</c:f>
              <c:numCache>
                <c:ptCount val="12"/>
                <c:pt idx="0">
                  <c:v>116222.67909406454</c:v>
                </c:pt>
                <c:pt idx="1">
                  <c:v>126701.62113522239</c:v>
                </c:pt>
                <c:pt idx="2">
                  <c:v>155836.08401999998</c:v>
                </c:pt>
                <c:pt idx="3">
                  <c:v>169981.31551</c:v>
                </c:pt>
                <c:pt idx="4">
                  <c:v>162052.66505</c:v>
                </c:pt>
                <c:pt idx="5">
                  <c:v>153010.14552621075</c:v>
                </c:pt>
                <c:pt idx="6">
                  <c:v>133629.7692841553</c:v>
                </c:pt>
                <c:pt idx="7">
                  <c:v>105254.83328107257</c:v>
                </c:pt>
                <c:pt idx="8">
                  <c:v>107878.15477020496</c:v>
                </c:pt>
                <c:pt idx="9">
                  <c:v>116386.65642247963</c:v>
                </c:pt>
                <c:pt idx="10">
                  <c:v>129235.49997957419</c:v>
                </c:pt>
                <c:pt idx="11">
                  <c:v>116217.24771385254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'[1]VIC Graphs Data'!$C$27</c:f>
              <c:strCache>
                <c:ptCount val="1"/>
                <c:pt idx="0">
                  <c:v>2022/2023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'[1]VIC Graphs Data'!$B$3:$B$14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'[1]VIC Graphs Data'!$E$27:$E$38</c:f>
              <c:numCache>
                <c:ptCount val="12"/>
                <c:pt idx="0">
                  <c:v>114552.46898054732</c:v>
                </c:pt>
                <c:pt idx="1">
                  <c:v>124414.33447146491</c:v>
                </c:pt>
                <c:pt idx="2">
                  <c:v>147185.062355638</c:v>
                </c:pt>
                <c:pt idx="3">
                  <c:v>157687.09529391944</c:v>
                </c:pt>
                <c:pt idx="4">
                  <c:v>142479.809499006</c:v>
                </c:pt>
                <c:pt idx="5">
                  <c:v>136613.68758002765</c:v>
                </c:pt>
                <c:pt idx="6">
                  <c:v>119956.49832904316</c:v>
                </c:pt>
                <c:pt idx="7">
                  <c:v>94868.08349214855</c:v>
                </c:pt>
                <c:pt idx="8">
                  <c:v>99422.80396367384</c:v>
                </c:pt>
                <c:pt idx="9">
                  <c:v>105714.32183664684</c:v>
                </c:pt>
                <c:pt idx="10">
                  <c:v>123357.90765812916</c:v>
                </c:pt>
                <c:pt idx="11">
                  <c:v>111926.86244068772</c:v>
                </c:pt>
              </c:numCache>
            </c:numRef>
          </c:val>
          <c:smooth val="1"/>
        </c:ser>
        <c:marker val="1"/>
        <c:axId val="49043586"/>
        <c:axId val="38739091"/>
      </c:lineChart>
      <c:catAx>
        <c:axId val="4904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8739091"/>
        <c:crosses val="autoZero"/>
        <c:auto val="1"/>
        <c:lblOffset val="100"/>
        <c:tickLblSkip val="2"/>
        <c:noMultiLvlLbl val="0"/>
      </c:catAx>
      <c:valAx>
        <c:axId val="38739091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904358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05"/>
                <c:y val="-0.0272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69"/>
          <c:y val="0.95175"/>
          <c:w val="0.27875"/>
          <c:h val="0.02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Western Region
2021/22 &amp; 2022/23</a:t>
            </a:r>
          </a:p>
        </c:rich>
      </c:tx>
      <c:layout>
        <c:manualLayout>
          <c:xMode val="factor"/>
          <c:yMode val="factor"/>
          <c:x val="-0.017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9125"/>
          <c:w val="0.60875"/>
          <c:h val="0.48775"/>
        </c:manualLayout>
      </c:layout>
      <c:lineChart>
        <c:grouping val="standard"/>
        <c:varyColors val="0"/>
        <c:ser>
          <c:idx val="0"/>
          <c:order val="0"/>
          <c:tx>
            <c:strRef>
              <c:f>'[1]VIC Graphs Data'!$C$15</c:f>
              <c:strCache>
                <c:ptCount val="1"/>
                <c:pt idx="0">
                  <c:v>2021/2022</c:v>
                </c:pt>
              </c:strCache>
            </c:strRef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'[1]VIC Graphs Data'!$B$3:$B$14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'[1]VIC Graphs Data'!$F$15:$F$26</c:f>
              <c:numCache>
                <c:ptCount val="12"/>
                <c:pt idx="0">
                  <c:v>179251.779</c:v>
                </c:pt>
                <c:pt idx="1">
                  <c:v>186243.83002</c:v>
                </c:pt>
                <c:pt idx="2">
                  <c:v>202298.38900999998</c:v>
                </c:pt>
                <c:pt idx="3">
                  <c:v>219087.59801</c:v>
                </c:pt>
                <c:pt idx="4">
                  <c:v>203919.72202999998</c:v>
                </c:pt>
                <c:pt idx="5">
                  <c:v>181840.42341856263</c:v>
                </c:pt>
                <c:pt idx="6">
                  <c:v>141808.17996450549</c:v>
                </c:pt>
                <c:pt idx="7">
                  <c:v>110208.39128881546</c:v>
                </c:pt>
                <c:pt idx="8">
                  <c:v>113201.92775255653</c:v>
                </c:pt>
                <c:pt idx="9">
                  <c:v>112039.91086184043</c:v>
                </c:pt>
                <c:pt idx="10">
                  <c:v>131146.14266918282</c:v>
                </c:pt>
                <c:pt idx="11">
                  <c:v>146974.3394964068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'[1]VIC Graphs Data'!$C$27</c:f>
              <c:strCache>
                <c:ptCount val="1"/>
                <c:pt idx="0">
                  <c:v>2022/2023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'[1]VIC Graphs Data'!$B$3:$B$14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'[1]VIC Graphs Data'!$F$27:$F$38</c:f>
              <c:numCache>
                <c:ptCount val="12"/>
                <c:pt idx="0">
                  <c:v>165381.92267421674</c:v>
                </c:pt>
                <c:pt idx="1">
                  <c:v>181359.02641686186</c:v>
                </c:pt>
                <c:pt idx="2">
                  <c:v>190879.80708030754</c:v>
                </c:pt>
                <c:pt idx="3">
                  <c:v>201180.12679008968</c:v>
                </c:pt>
                <c:pt idx="4">
                  <c:v>179022.447234719</c:v>
                </c:pt>
                <c:pt idx="5">
                  <c:v>172196.79920916213</c:v>
                </c:pt>
                <c:pt idx="6">
                  <c:v>143706.84099170147</c:v>
                </c:pt>
                <c:pt idx="7">
                  <c:v>107641.6102518915</c:v>
                </c:pt>
                <c:pt idx="8">
                  <c:v>110329.63294195005</c:v>
                </c:pt>
                <c:pt idx="9">
                  <c:v>110615.44397975976</c:v>
                </c:pt>
                <c:pt idx="10">
                  <c:v>135707.98656892052</c:v>
                </c:pt>
                <c:pt idx="11">
                  <c:v>148844.84277402304</c:v>
                </c:pt>
              </c:numCache>
            </c:numRef>
          </c:val>
          <c:smooth val="1"/>
        </c:ser>
        <c:marker val="1"/>
        <c:axId val="13107500"/>
        <c:axId val="50858637"/>
      </c:lineChart>
      <c:catAx>
        <c:axId val="1310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0858637"/>
        <c:crosses val="autoZero"/>
        <c:auto val="1"/>
        <c:lblOffset val="100"/>
        <c:tickLblSkip val="2"/>
        <c:noMultiLvlLbl val="0"/>
      </c:catAx>
      <c:valAx>
        <c:axId val="5085863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310750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05"/>
                <c:y val="-0.0272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69"/>
          <c:y val="0.95175"/>
          <c:w val="0.27875"/>
          <c:h val="0.02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Inland/Central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34747.849</c:v>
              </c:pt>
              <c:pt idx="1">
                <c:v>36905.2469999999</c:v>
              </c:pt>
              <c:pt idx="2">
                <c:v>38308.252</c:v>
              </c:pt>
              <c:pt idx="3">
                <c:v>40006.5649999999</c:v>
              </c:pt>
              <c:pt idx="4">
                <c:v>36040.1999999999</c:v>
              </c:pt>
              <c:pt idx="5">
                <c:v>35710.484</c:v>
              </c:pt>
              <c:pt idx="6">
                <c:v>33265.589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36749.468</c:v>
              </c:pt>
              <c:pt idx="1">
                <c:v>39146.9709999999</c:v>
              </c:pt>
              <c:pt idx="2">
                <c:v>40934.3689999999</c:v>
              </c:pt>
              <c:pt idx="3">
                <c:v>42220.496</c:v>
              </c:pt>
              <c:pt idx="4">
                <c:v>37744.2819999999</c:v>
              </c:pt>
              <c:pt idx="5">
                <c:v>37750.683</c:v>
              </c:pt>
              <c:pt idx="6">
                <c:v>36337.661</c:v>
              </c:pt>
              <c:pt idx="7">
                <c:v>31203.606</c:v>
              </c:pt>
              <c:pt idx="8">
                <c:v>34805.508</c:v>
              </c:pt>
              <c:pt idx="9">
                <c:v>32375.111</c:v>
              </c:pt>
              <c:pt idx="10">
                <c:v>33633.875</c:v>
              </c:pt>
              <c:pt idx="11">
                <c:v>33525.218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33897.6569999999</c:v>
              </c:pt>
              <c:pt idx="1">
                <c:v>36038.9879999999</c:v>
              </c:pt>
              <c:pt idx="2">
                <c:v>37924.381</c:v>
              </c:pt>
              <c:pt idx="3">
                <c:v>39919.339</c:v>
              </c:pt>
              <c:pt idx="4">
                <c:v>35823.1859999999</c:v>
              </c:pt>
              <c:pt idx="5">
                <c:v>36799.1039999999</c:v>
              </c:pt>
              <c:pt idx="6">
                <c:v>34554.623</c:v>
              </c:pt>
              <c:pt idx="7">
                <c:v>31864.673</c:v>
              </c:pt>
              <c:pt idx="8">
                <c:v>35039.686</c:v>
              </c:pt>
              <c:pt idx="9">
                <c:v>33811.805</c:v>
              </c:pt>
              <c:pt idx="10">
                <c:v>35097.1379999999</c:v>
              </c:pt>
              <c:pt idx="11">
                <c:v>34300.6639999999</c:v>
              </c:pt>
            </c:numLit>
          </c:val>
          <c:smooth val="1"/>
        </c:ser>
        <c:marker val="1"/>
        <c:axId val="14873664"/>
        <c:axId val="66754113"/>
      </c:lineChart>
      <c:catAx>
        <c:axId val="1487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6754113"/>
        <c:crosses val="autoZero"/>
        <c:auto val="1"/>
        <c:lblOffset val="100"/>
        <c:tickLblSkip val="1"/>
        <c:noMultiLvlLbl val="0"/>
      </c:catAx>
      <c:valAx>
        <c:axId val="6675411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487366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North Coast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28290.913</c:v>
              </c:pt>
              <c:pt idx="1">
                <c:v>27346.7229999999</c:v>
              </c:pt>
              <c:pt idx="2">
                <c:v>28806.061</c:v>
              </c:pt>
              <c:pt idx="3">
                <c:v>32134.521</c:v>
              </c:pt>
              <c:pt idx="4">
                <c:v>27992.724</c:v>
              </c:pt>
              <c:pt idx="5">
                <c:v>29991.7810450511</c:v>
              </c:pt>
              <c:pt idx="6">
                <c:v>27040.2709314592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28476.141</c:v>
              </c:pt>
              <c:pt idx="1">
                <c:v>26358.275</c:v>
              </c:pt>
              <c:pt idx="2">
                <c:v>29186.8919999999</c:v>
              </c:pt>
              <c:pt idx="3">
                <c:v>32544.37</c:v>
              </c:pt>
              <c:pt idx="4">
                <c:v>25005.568</c:v>
              </c:pt>
              <c:pt idx="5">
                <c:v>26531.348</c:v>
              </c:pt>
              <c:pt idx="6">
                <c:v>24700.964</c:v>
              </c:pt>
              <c:pt idx="7">
                <c:v>22699.217</c:v>
              </c:pt>
              <c:pt idx="8">
                <c:v>25781.5329999999</c:v>
              </c:pt>
              <c:pt idx="9">
                <c:v>25752.7469999999</c:v>
              </c:pt>
              <c:pt idx="10">
                <c:v>23301.02</c:v>
              </c:pt>
              <c:pt idx="11">
                <c:v>24068.804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27471.7419999999</c:v>
              </c:pt>
              <c:pt idx="1">
                <c:v>27191.179</c:v>
              </c:pt>
              <c:pt idx="2">
                <c:v>28768.6159999999</c:v>
              </c:pt>
              <c:pt idx="3">
                <c:v>32536.155</c:v>
              </c:pt>
              <c:pt idx="4">
                <c:v>26740.534</c:v>
              </c:pt>
              <c:pt idx="5">
                <c:v>30537.052</c:v>
              </c:pt>
              <c:pt idx="6">
                <c:v>24793.6189999999</c:v>
              </c:pt>
              <c:pt idx="7">
                <c:v>24130.475</c:v>
              </c:pt>
              <c:pt idx="8">
                <c:v>25569.623</c:v>
              </c:pt>
              <c:pt idx="9">
                <c:v>25733.785</c:v>
              </c:pt>
              <c:pt idx="10">
                <c:v>24481.14</c:v>
              </c:pt>
              <c:pt idx="11">
                <c:v>24463.559</c:v>
              </c:pt>
            </c:numLit>
          </c:val>
          <c:smooth val="1"/>
        </c:ser>
        <c:marker val="1"/>
        <c:axId val="63916106"/>
        <c:axId val="38374043"/>
      </c:lineChart>
      <c:catAx>
        <c:axId val="63916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8374043"/>
        <c:crosses val="autoZero"/>
        <c:auto val="1"/>
        <c:lblOffset val="100"/>
        <c:tickLblSkip val="1"/>
        <c:noMultiLvlLbl val="0"/>
      </c:catAx>
      <c:valAx>
        <c:axId val="3837404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391610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Southern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38266.2189999999</c:v>
              </c:pt>
              <c:pt idx="1">
                <c:v>44913.017</c:v>
              </c:pt>
              <c:pt idx="2">
                <c:v>50353.89</c:v>
              </c:pt>
              <c:pt idx="3">
                <c:v>57151.8879999999</c:v>
              </c:pt>
              <c:pt idx="4">
                <c:v>57170.148</c:v>
              </c:pt>
              <c:pt idx="5">
                <c:v>50298.495</c:v>
              </c:pt>
              <c:pt idx="6">
                <c:v>45872.546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40754.3139999999</c:v>
              </c:pt>
              <c:pt idx="1">
                <c:v>42944.038</c:v>
              </c:pt>
              <c:pt idx="2">
                <c:v>55650.91</c:v>
              </c:pt>
              <c:pt idx="3">
                <c:v>59554.54</c:v>
              </c:pt>
              <c:pt idx="4">
                <c:v>52985.8139999999</c:v>
              </c:pt>
              <c:pt idx="5">
                <c:v>50655.522</c:v>
              </c:pt>
              <c:pt idx="6">
                <c:v>43816.202</c:v>
              </c:pt>
              <c:pt idx="7">
                <c:v>36419.2679999999</c:v>
              </c:pt>
              <c:pt idx="8">
                <c:v>43142.4709999999</c:v>
              </c:pt>
              <c:pt idx="9">
                <c:v>40505.5449999999</c:v>
              </c:pt>
              <c:pt idx="10">
                <c:v>41522.4239999999</c:v>
              </c:pt>
              <c:pt idx="11">
                <c:v>42673.1029999999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41918.33</c:v>
              </c:pt>
              <c:pt idx="1">
                <c:v>44529.268</c:v>
              </c:pt>
              <c:pt idx="2">
                <c:v>57482.7969999999</c:v>
              </c:pt>
              <c:pt idx="3">
                <c:v>61328.9059999999</c:v>
              </c:pt>
              <c:pt idx="4">
                <c:v>57324.0709999999</c:v>
              </c:pt>
              <c:pt idx="5">
                <c:v>56999.061</c:v>
              </c:pt>
              <c:pt idx="6">
                <c:v>48490.1929999999</c:v>
              </c:pt>
              <c:pt idx="7">
                <c:v>43755.0619999999</c:v>
              </c:pt>
              <c:pt idx="8">
                <c:v>48322.3119999999</c:v>
              </c:pt>
              <c:pt idx="9">
                <c:v>44035.228</c:v>
              </c:pt>
              <c:pt idx="10">
                <c:v>46283.6209999999</c:v>
              </c:pt>
              <c:pt idx="11">
                <c:v>44944.6969999999</c:v>
              </c:pt>
            </c:numLit>
          </c:val>
          <c:smooth val="1"/>
        </c:ser>
        <c:marker val="1"/>
        <c:axId val="9822068"/>
        <c:axId val="21289749"/>
      </c:lineChart>
      <c:catAx>
        <c:axId val="982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1289749"/>
        <c:crosses val="autoZero"/>
        <c:auto val="1"/>
        <c:lblOffset val="100"/>
        <c:tickLblSkip val="1"/>
        <c:noMultiLvlLbl val="0"/>
      </c:catAx>
      <c:valAx>
        <c:axId val="2128974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982206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101304.981</c:v>
              </c:pt>
              <c:pt idx="1">
                <c:v>109164.986999999</c:v>
              </c:pt>
              <c:pt idx="2">
                <c:v>117468.203</c:v>
              </c:pt>
              <c:pt idx="3">
                <c:v>129292.973999999</c:v>
              </c:pt>
              <c:pt idx="4">
                <c:v>121203.072</c:v>
              </c:pt>
              <c:pt idx="5">
                <c:v>116000.760045051</c:v>
              </c:pt>
              <c:pt idx="6">
                <c:v>106178.405931459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105979.923</c:v>
              </c:pt>
              <c:pt idx="1">
                <c:v>108449.283999999</c:v>
              </c:pt>
              <c:pt idx="2">
                <c:v>125772.171</c:v>
              </c:pt>
              <c:pt idx="3">
                <c:v>134319.406</c:v>
              </c:pt>
              <c:pt idx="4">
                <c:v>115735.663999999</c:v>
              </c:pt>
              <c:pt idx="5">
                <c:v>114937.553</c:v>
              </c:pt>
              <c:pt idx="6">
                <c:v>104854.826999999</c:v>
              </c:pt>
              <c:pt idx="7">
                <c:v>90322.091</c:v>
              </c:pt>
              <c:pt idx="8">
                <c:v>103729.512</c:v>
              </c:pt>
              <c:pt idx="9">
                <c:v>98633.403</c:v>
              </c:pt>
              <c:pt idx="10">
                <c:v>98457.319</c:v>
              </c:pt>
              <c:pt idx="11">
                <c:v>100267.125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103287.728999999</c:v>
              </c:pt>
              <c:pt idx="1">
                <c:v>107759.435</c:v>
              </c:pt>
              <c:pt idx="2">
                <c:v>124175.793999999</c:v>
              </c:pt>
              <c:pt idx="3">
                <c:v>133784.4</c:v>
              </c:pt>
              <c:pt idx="4">
                <c:v>119887.791</c:v>
              </c:pt>
              <c:pt idx="5">
                <c:v>124335.217</c:v>
              </c:pt>
              <c:pt idx="6">
                <c:v>107838.435</c:v>
              </c:pt>
              <c:pt idx="7">
                <c:v>99750.21</c:v>
              </c:pt>
              <c:pt idx="8">
                <c:v>108931.621</c:v>
              </c:pt>
              <c:pt idx="9">
                <c:v>103580.818</c:v>
              </c:pt>
              <c:pt idx="10">
                <c:v>105861.899</c:v>
              </c:pt>
              <c:pt idx="11">
                <c:v>103708.92</c:v>
              </c:pt>
            </c:numLit>
          </c:val>
          <c:smooth val="1"/>
        </c:ser>
        <c:marker val="1"/>
        <c:axId val="57390014"/>
        <c:axId val="46748079"/>
      </c:lineChart>
      <c:catAx>
        <c:axId val="5739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6748079"/>
        <c:crosses val="autoZero"/>
        <c:auto val="1"/>
        <c:lblOffset val="100"/>
        <c:tickLblSkip val="1"/>
        <c:noMultiLvlLbl val="0"/>
      </c:catAx>
      <c:valAx>
        <c:axId val="4674807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739001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Eastern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83691.389</c:v>
              </c:pt>
              <c:pt idx="1">
                <c:v>142483.343999999</c:v>
              </c:pt>
              <c:pt idx="2">
                <c:v>209107.659</c:v>
              </c:pt>
              <c:pt idx="3">
                <c:v>257711.952</c:v>
              </c:pt>
              <c:pt idx="4">
                <c:v>245623.105</c:v>
              </c:pt>
              <c:pt idx="5">
                <c:v>213145.408</c:v>
              </c:pt>
              <c:pt idx="6">
                <c:v>180522.613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92450.9689999999</c:v>
              </c:pt>
              <c:pt idx="1">
                <c:v>164408.273999999</c:v>
              </c:pt>
              <c:pt idx="2">
                <c:v>242349.732999999</c:v>
              </c:pt>
              <c:pt idx="3">
                <c:v>290216.809</c:v>
              </c:pt>
              <c:pt idx="4">
                <c:v>269992.302</c:v>
              </c:pt>
              <c:pt idx="5">
                <c:v>239124.357999999</c:v>
              </c:pt>
              <c:pt idx="6">
                <c:v>185636.613</c:v>
              </c:pt>
              <c:pt idx="7">
                <c:v>134627.389</c:v>
              </c:pt>
              <c:pt idx="8">
                <c:v>122247.852</c:v>
              </c:pt>
              <c:pt idx="9">
                <c:v>99846.3009999999</c:v>
              </c:pt>
              <c:pt idx="10">
                <c:v>91898.2429999999</c:v>
              </c:pt>
              <c:pt idx="11">
                <c:v>74948.264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88412.757</c:v>
              </c:pt>
              <c:pt idx="1">
                <c:v>156113.853</c:v>
              </c:pt>
              <c:pt idx="2">
                <c:v>233810.2</c:v>
              </c:pt>
              <c:pt idx="3">
                <c:v>279290.84</c:v>
              </c:pt>
              <c:pt idx="4">
                <c:v>264046.674999999</c:v>
              </c:pt>
              <c:pt idx="5">
                <c:v>253020.666999999</c:v>
              </c:pt>
              <c:pt idx="6">
                <c:v>228640.060999999</c:v>
              </c:pt>
              <c:pt idx="7">
                <c:v>182027.92</c:v>
              </c:pt>
              <c:pt idx="8">
                <c:v>167531.291</c:v>
              </c:pt>
              <c:pt idx="9">
                <c:v>130830.99</c:v>
              </c:pt>
              <c:pt idx="10">
                <c:v>117791.621</c:v>
              </c:pt>
              <c:pt idx="11">
                <c:v>89852.4579999999</c:v>
              </c:pt>
            </c:numLit>
          </c:val>
          <c:smooth val="1"/>
        </c:ser>
        <c:marker val="1"/>
        <c:axId val="18079528"/>
        <c:axId val="28498025"/>
      </c:lineChart>
      <c:catAx>
        <c:axId val="1807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8498025"/>
        <c:crosses val="autoZero"/>
        <c:auto val="1"/>
        <c:lblOffset val="100"/>
        <c:tickLblSkip val="1"/>
        <c:noMultiLvlLbl val="0"/>
      </c:catAx>
      <c:valAx>
        <c:axId val="2849802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807952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101941.9575</c:v>
              </c:pt>
              <c:pt idx="1">
                <c:v>129696.014</c:v>
              </c:pt>
              <c:pt idx="2">
                <c:v>229065.478999999</c:v>
              </c:pt>
              <c:pt idx="3">
                <c:v>310879.3135</c:v>
              </c:pt>
              <c:pt idx="4">
                <c:v>305600.157442958</c:v>
              </c:pt>
              <c:pt idx="5">
                <c:v>279234.399099616</c:v>
              </c:pt>
              <c:pt idx="6">
                <c:v>252123.440725473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114159.5435</c:v>
              </c:pt>
              <c:pt idx="1">
                <c:v>151322.128</c:v>
              </c:pt>
              <c:pt idx="2">
                <c:v>261541.9785</c:v>
              </c:pt>
              <c:pt idx="3">
                <c:v>343180.831</c:v>
              </c:pt>
              <c:pt idx="4">
                <c:v>318151.43</c:v>
              </c:pt>
              <c:pt idx="5">
                <c:v>289301.6435</c:v>
              </c:pt>
              <c:pt idx="6">
                <c:v>249617.5765</c:v>
              </c:pt>
              <c:pt idx="7">
                <c:v>192677.441499999</c:v>
              </c:pt>
              <c:pt idx="8">
                <c:v>182945.912</c:v>
              </c:pt>
              <c:pt idx="9">
                <c:v>153211.742999999</c:v>
              </c:pt>
              <c:pt idx="10">
                <c:v>146681.63</c:v>
              </c:pt>
              <c:pt idx="11">
                <c:v>124193.077999999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104962.160999999</c:v>
              </c:pt>
              <c:pt idx="1">
                <c:v>150001.997999999</c:v>
              </c:pt>
              <c:pt idx="2">
                <c:v>274860.978</c:v>
              </c:pt>
              <c:pt idx="3">
                <c:v>364194.543999999</c:v>
              </c:pt>
              <c:pt idx="4">
                <c:v>363945.391</c:v>
              </c:pt>
              <c:pt idx="5">
                <c:v>351342.126999999</c:v>
              </c:pt>
              <c:pt idx="6">
                <c:v>314109.076999999</c:v>
              </c:pt>
              <c:pt idx="7">
                <c:v>251791.819</c:v>
              </c:pt>
              <c:pt idx="8">
                <c:v>245866.136999999</c:v>
              </c:pt>
              <c:pt idx="9">
                <c:v>218825.931999999</c:v>
              </c:pt>
              <c:pt idx="10">
                <c:v>209816.868999999</c:v>
              </c:pt>
              <c:pt idx="11">
                <c:v>155550.543</c:v>
              </c:pt>
            </c:numLit>
          </c:val>
          <c:smooth val="1"/>
        </c:ser>
        <c:marker val="1"/>
        <c:axId val="55155634"/>
        <c:axId val="26638659"/>
      </c:lineChart>
      <c:catAx>
        <c:axId val="5515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6638659"/>
        <c:crosses val="autoZero"/>
        <c:auto val="1"/>
        <c:lblOffset val="100"/>
        <c:tickLblSkip val="1"/>
        <c:noMultiLvlLbl val="0"/>
      </c:catAx>
      <c:valAx>
        <c:axId val="2663865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515563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Western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162164.64</c:v>
              </c:pt>
              <c:pt idx="1">
                <c:v>204380.695</c:v>
              </c:pt>
              <c:pt idx="2">
                <c:v>229730.825</c:v>
              </c:pt>
              <c:pt idx="3">
                <c:v>258720.644</c:v>
              </c:pt>
              <c:pt idx="4">
                <c:v>245253.763</c:v>
              </c:pt>
              <c:pt idx="5">
                <c:v>209185.816999999</c:v>
              </c:pt>
              <c:pt idx="6">
                <c:v>173440.996999999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170475.844</c:v>
              </c:pt>
              <c:pt idx="1">
                <c:v>220848.067</c:v>
              </c:pt>
              <c:pt idx="2">
                <c:v>248415.630999999</c:v>
              </c:pt>
              <c:pt idx="3">
                <c:v>272479.437</c:v>
              </c:pt>
              <c:pt idx="4">
                <c:v>250049.167999999</c:v>
              </c:pt>
              <c:pt idx="5">
                <c:v>217102.33</c:v>
              </c:pt>
              <c:pt idx="6">
                <c:v>166924.250999999</c:v>
              </c:pt>
              <c:pt idx="7">
                <c:v>118093.039</c:v>
              </c:pt>
              <c:pt idx="8">
                <c:v>104971.045999999</c:v>
              </c:pt>
              <c:pt idx="9">
                <c:v>81891.266</c:v>
              </c:pt>
              <c:pt idx="10">
                <c:v>87161.319</c:v>
              </c:pt>
              <c:pt idx="11">
                <c:v>111297.464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189366.462</c:v>
              </c:pt>
              <c:pt idx="1">
                <c:v>235647.793</c:v>
              </c:pt>
              <c:pt idx="2">
                <c:v>255773.543999999</c:v>
              </c:pt>
              <c:pt idx="3">
                <c:v>271780.08</c:v>
              </c:pt>
              <c:pt idx="4">
                <c:v>243411.773999999</c:v>
              </c:pt>
              <c:pt idx="5">
                <c:v>226120.1</c:v>
              </c:pt>
              <c:pt idx="6">
                <c:v>201722.051</c:v>
              </c:pt>
              <c:pt idx="7">
                <c:v>149366.335</c:v>
              </c:pt>
              <c:pt idx="8">
                <c:v>131993.761</c:v>
              </c:pt>
              <c:pt idx="9">
                <c:v>90429.256</c:v>
              </c:pt>
              <c:pt idx="10">
                <c:v>91567.0489999999</c:v>
              </c:pt>
              <c:pt idx="11">
                <c:v>120908.536999999</c:v>
              </c:pt>
            </c:numLit>
          </c:val>
          <c:smooth val="1"/>
        </c:ser>
        <c:marker val="1"/>
        <c:axId val="38421340"/>
        <c:axId val="10247741"/>
      </c:lineChart>
      <c:catAx>
        <c:axId val="3842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0247741"/>
        <c:crosses val="autoZero"/>
        <c:auto val="1"/>
        <c:lblOffset val="100"/>
        <c:tickLblSkip val="1"/>
        <c:noMultiLvlLbl val="0"/>
      </c:catAx>
      <c:valAx>
        <c:axId val="10247741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842134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347797.9865</c:v>
              </c:pt>
              <c:pt idx="1">
                <c:v>476560.053</c:v>
              </c:pt>
              <c:pt idx="2">
                <c:v>667903.962999999</c:v>
              </c:pt>
              <c:pt idx="3">
                <c:v>827311.9095</c:v>
              </c:pt>
              <c:pt idx="4">
                <c:v>796477.025442958</c:v>
              </c:pt>
              <c:pt idx="5">
                <c:v>701565.624099616</c:v>
              </c:pt>
              <c:pt idx="6">
                <c:v>606087.050725473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377086.356499999</c:v>
              </c:pt>
              <c:pt idx="1">
                <c:v>536578.469</c:v>
              </c:pt>
              <c:pt idx="2">
                <c:v>752307.3425</c:v>
              </c:pt>
              <c:pt idx="3">
                <c:v>905877.077</c:v>
              </c:pt>
              <c:pt idx="4">
                <c:v>838192.9</c:v>
              </c:pt>
              <c:pt idx="5">
                <c:v>745528.3315</c:v>
              </c:pt>
              <c:pt idx="6">
                <c:v>602178.4405</c:v>
              </c:pt>
              <c:pt idx="7">
                <c:v>445397.8695</c:v>
              </c:pt>
              <c:pt idx="8">
                <c:v>410164.81</c:v>
              </c:pt>
              <c:pt idx="9">
                <c:v>334949.31</c:v>
              </c:pt>
              <c:pt idx="10">
                <c:v>325741.191999999</c:v>
              </c:pt>
              <c:pt idx="11">
                <c:v>310438.805999999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382741.38</c:v>
              </c:pt>
              <c:pt idx="1">
                <c:v>541763.644</c:v>
              </c:pt>
              <c:pt idx="2">
                <c:v>764444.722</c:v>
              </c:pt>
              <c:pt idx="3">
                <c:v>915265.464</c:v>
              </c:pt>
              <c:pt idx="4">
                <c:v>871403.84</c:v>
              </c:pt>
              <c:pt idx="5">
                <c:v>830482.893999999</c:v>
              </c:pt>
              <c:pt idx="6">
                <c:v>744471.189</c:v>
              </c:pt>
              <c:pt idx="7">
                <c:v>583186.074</c:v>
              </c:pt>
              <c:pt idx="8">
                <c:v>545391.189</c:v>
              </c:pt>
              <c:pt idx="9">
                <c:v>440086.177999999</c:v>
              </c:pt>
              <c:pt idx="10">
                <c:v>419175.538999999</c:v>
              </c:pt>
              <c:pt idx="11">
                <c:v>366311.537999999</c:v>
              </c:pt>
            </c:numLit>
          </c:val>
          <c:smooth val="1"/>
        </c:ser>
        <c:marker val="1"/>
        <c:axId val="25120806"/>
        <c:axId val="24760663"/>
      </c:lineChart>
      <c:catAx>
        <c:axId val="2512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4760663"/>
        <c:crosses val="autoZero"/>
        <c:auto val="1"/>
        <c:lblOffset val="100"/>
        <c:tickLblSkip val="1"/>
        <c:noMultiLvlLbl val="0"/>
      </c:catAx>
      <c:valAx>
        <c:axId val="2476066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512080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47625</xdr:rowOff>
    </xdr:from>
    <xdr:to>
      <xdr:col>7</xdr:col>
      <xdr:colOff>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6486525" y="209550"/>
          <a:ext cx="0" cy="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-0.13225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0.20275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0.20275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0.7965</cdr:x>
      <cdr:y>-0.00125</cdr:y>
    </cdr:from>
    <cdr:to>
      <cdr:x>0.953</cdr:x>
      <cdr:y>0.13425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0" y="0"/>
          <a:ext cx="1314450" cy="742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0.7965</cdr:x>
      <cdr:y>0.00175</cdr:y>
    </cdr:from>
    <cdr:to>
      <cdr:x>0.953</cdr:x>
      <cdr:y>0.13725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0" y="9525"/>
          <a:ext cx="1314450" cy="742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0.7945</cdr:x>
      <cdr:y>0.00075</cdr:y>
    </cdr:from>
    <cdr:to>
      <cdr:x>0.951</cdr:x>
      <cdr:y>0.13675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38925" y="0"/>
          <a:ext cx="1304925" cy="742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5</xdr:row>
      <xdr:rowOff>76200</xdr:rowOff>
    </xdr:from>
    <xdr:to>
      <xdr:col>12</xdr:col>
      <xdr:colOff>200025</xdr:colOff>
      <xdr:row>39</xdr:row>
      <xdr:rowOff>57150</xdr:rowOff>
    </xdr:to>
    <xdr:graphicFrame>
      <xdr:nvGraphicFramePr>
        <xdr:cNvPr id="1" name="Chart 1025"/>
        <xdr:cNvGraphicFramePr/>
      </xdr:nvGraphicFramePr>
      <xdr:xfrm>
        <a:off x="171450" y="885825"/>
        <a:ext cx="83724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2" name="Chart 1026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3" name="Chart 1027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4" name="Chart 1028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5" name="Chart 1029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6" name="Chart 1030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7" name="Chart 1031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8" name="Chart 1032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9" name="Chart 1033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10" name="Chart 1034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11" name="Chart 1035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12" name="Chart 1036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447675</xdr:colOff>
      <xdr:row>0</xdr:row>
      <xdr:rowOff>0</xdr:rowOff>
    </xdr:to>
    <xdr:graphicFrame>
      <xdr:nvGraphicFramePr>
        <xdr:cNvPr id="13" name="Chart 1037"/>
        <xdr:cNvGraphicFramePr/>
      </xdr:nvGraphicFramePr>
      <xdr:xfrm>
        <a:off x="695325" y="0"/>
        <a:ext cx="87915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0</xdr:col>
      <xdr:colOff>219075</xdr:colOff>
      <xdr:row>45</xdr:row>
      <xdr:rowOff>95250</xdr:rowOff>
    </xdr:from>
    <xdr:to>
      <xdr:col>12</xdr:col>
      <xdr:colOff>247650</xdr:colOff>
      <xdr:row>79</xdr:row>
      <xdr:rowOff>76200</xdr:rowOff>
    </xdr:to>
    <xdr:graphicFrame>
      <xdr:nvGraphicFramePr>
        <xdr:cNvPr id="14" name="Chart 1039"/>
        <xdr:cNvGraphicFramePr/>
      </xdr:nvGraphicFramePr>
      <xdr:xfrm>
        <a:off x="219075" y="7381875"/>
        <a:ext cx="8372475" cy="548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0</xdr:col>
      <xdr:colOff>180975</xdr:colOff>
      <xdr:row>85</xdr:row>
      <xdr:rowOff>104775</xdr:rowOff>
    </xdr:from>
    <xdr:to>
      <xdr:col>12</xdr:col>
      <xdr:colOff>209550</xdr:colOff>
      <xdr:row>119</xdr:row>
      <xdr:rowOff>85725</xdr:rowOff>
    </xdr:to>
    <xdr:graphicFrame>
      <xdr:nvGraphicFramePr>
        <xdr:cNvPr id="15" name="Chart 1041"/>
        <xdr:cNvGraphicFramePr/>
      </xdr:nvGraphicFramePr>
      <xdr:xfrm>
        <a:off x="180975" y="13868400"/>
        <a:ext cx="8372475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absolute">
    <xdr:from>
      <xdr:col>0</xdr:col>
      <xdr:colOff>200025</xdr:colOff>
      <xdr:row>126</xdr:row>
      <xdr:rowOff>0</xdr:rowOff>
    </xdr:from>
    <xdr:to>
      <xdr:col>12</xdr:col>
      <xdr:colOff>219075</xdr:colOff>
      <xdr:row>159</xdr:row>
      <xdr:rowOff>85725</xdr:rowOff>
    </xdr:to>
    <xdr:graphicFrame>
      <xdr:nvGraphicFramePr>
        <xdr:cNvPr id="16" name="Chart 1043"/>
        <xdr:cNvGraphicFramePr/>
      </xdr:nvGraphicFramePr>
      <xdr:xfrm>
        <a:off x="200025" y="20402550"/>
        <a:ext cx="8362950" cy="5429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0</xdr:row>
      <xdr:rowOff>47625</xdr:rowOff>
    </xdr:from>
    <xdr:to>
      <xdr:col>19</xdr:col>
      <xdr:colOff>9525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47625"/>
          <a:ext cx="1771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0.79625</cdr:x>
      <cdr:y>0.00075</cdr:y>
    </cdr:from>
    <cdr:to>
      <cdr:x>0.95225</cdr:x>
      <cdr:y>0.13525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57975" y="0"/>
          <a:ext cx="1304925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0.20275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0.20225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7526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DG\Confid\DAISy\MilkIntake\Reports\SQL%202005\Milk%20Production%20New%202%20ye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DG\Confid\DAISy\MilkIntake\Reports\Master\MilkIntake_Repor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m\IDG\DAISy\Production\Reports\Master\MilkSales_Nat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"/>
      <sheetName val="National by State Data"/>
      <sheetName val="National"/>
      <sheetName val="National Data"/>
      <sheetName val="National Graph"/>
      <sheetName val="National Graph Data"/>
      <sheetName val="NSW Monthly"/>
      <sheetName val="NSW Monthly Data"/>
      <sheetName val="NSW"/>
      <sheetName val="NSW Data"/>
      <sheetName val="NSW Graphs"/>
      <sheetName val="NSW Graphs Data"/>
      <sheetName val="VIC Monthly"/>
      <sheetName val="VIC Monthly Data"/>
      <sheetName val="VIC"/>
      <sheetName val="VIC Data"/>
      <sheetName val="VIC Graphs"/>
      <sheetName val="VIC Graphs Data"/>
    </sheetNames>
    <sheetDataSet>
      <sheetData sheetId="13">
        <row r="2">
          <cell r="B2">
            <v>116.39192102999999</v>
          </cell>
          <cell r="C2">
            <v>116.22267909406455</v>
          </cell>
          <cell r="D2">
            <v>179.251779</v>
          </cell>
          <cell r="E2">
            <v>411.86637912406457</v>
          </cell>
          <cell r="F2">
            <v>44378</v>
          </cell>
        </row>
        <row r="3">
          <cell r="B3">
            <v>158.61374505000006</v>
          </cell>
          <cell r="C3">
            <v>126.7016211352224</v>
          </cell>
          <cell r="D3">
            <v>186.24383002</v>
          </cell>
          <cell r="E3">
            <v>471.55919620522246</v>
          </cell>
        </row>
        <row r="4">
          <cell r="B4">
            <v>206.52568200999997</v>
          </cell>
          <cell r="C4">
            <v>155.83608402</v>
          </cell>
          <cell r="D4">
            <v>202.29838901</v>
          </cell>
          <cell r="E4">
            <v>564.66015504</v>
          </cell>
        </row>
        <row r="5">
          <cell r="B5">
            <v>233.99114201999996</v>
          </cell>
          <cell r="C5">
            <v>169.98131551</v>
          </cell>
          <cell r="D5">
            <v>219.08759801</v>
          </cell>
          <cell r="E5">
            <v>623.0600555399999</v>
          </cell>
        </row>
        <row r="6">
          <cell r="B6">
            <v>220.40829700999996</v>
          </cell>
          <cell r="C6">
            <v>162.05266505</v>
          </cell>
          <cell r="D6">
            <v>203.91972202999997</v>
          </cell>
          <cell r="E6">
            <v>586.3806840899999</v>
          </cell>
        </row>
        <row r="7">
          <cell r="B7">
            <v>206.43577403</v>
          </cell>
          <cell r="C7">
            <v>153.01014552621075</v>
          </cell>
          <cell r="D7">
            <v>181.8404234185626</v>
          </cell>
          <cell r="E7">
            <v>541.2863429747733</v>
          </cell>
        </row>
        <row r="8">
          <cell r="B8">
            <v>169.71840002</v>
          </cell>
          <cell r="C8">
            <v>133.62976928415532</v>
          </cell>
          <cell r="D8">
            <v>141.80817996450548</v>
          </cell>
          <cell r="E8">
            <v>445.1563492686608</v>
          </cell>
        </row>
        <row r="9">
          <cell r="B9">
            <v>132.34938102</v>
          </cell>
          <cell r="C9">
            <v>105.25483328107258</v>
          </cell>
          <cell r="D9">
            <v>110.20839128881545</v>
          </cell>
          <cell r="E9">
            <v>347.81260558988805</v>
          </cell>
        </row>
        <row r="10">
          <cell r="B10">
            <v>133.14312401</v>
          </cell>
          <cell r="C10">
            <v>107.87815477020496</v>
          </cell>
          <cell r="D10">
            <v>113.20192775255653</v>
          </cell>
          <cell r="E10">
            <v>354.2232065327615</v>
          </cell>
        </row>
        <row r="11">
          <cell r="B11">
            <v>129.04010802999997</v>
          </cell>
          <cell r="C11">
            <v>116.38665642247963</v>
          </cell>
          <cell r="D11">
            <v>112.03991086184043</v>
          </cell>
          <cell r="E11">
            <v>357.46667531432</v>
          </cell>
        </row>
        <row r="12">
          <cell r="B12">
            <v>128.93308229771597</v>
          </cell>
          <cell r="C12">
            <v>129.2354999795742</v>
          </cell>
          <cell r="D12">
            <v>131.14614266918284</v>
          </cell>
          <cell r="E12">
            <v>389.314724946473</v>
          </cell>
        </row>
        <row r="13">
          <cell r="B13">
            <v>108.72169716496968</v>
          </cell>
          <cell r="C13">
            <v>116.21724771385254</v>
          </cell>
          <cell r="D13">
            <v>146.97433949640683</v>
          </cell>
          <cell r="E13">
            <v>371.91328437522907</v>
          </cell>
        </row>
        <row r="14">
          <cell r="B14">
            <v>106.4394712098428</v>
          </cell>
          <cell r="C14">
            <v>114.55246898054732</v>
          </cell>
          <cell r="D14">
            <v>165.38192267421675</v>
          </cell>
          <cell r="E14">
            <v>386.37386286460685</v>
          </cell>
        </row>
        <row r="15">
          <cell r="B15">
            <v>144.84195801609448</v>
          </cell>
          <cell r="C15">
            <v>124.41433447146491</v>
          </cell>
          <cell r="D15">
            <v>181.35902641686187</v>
          </cell>
          <cell r="E15">
            <v>450.6153189044213</v>
          </cell>
        </row>
        <row r="16">
          <cell r="B16">
            <v>189.66996823723662</v>
          </cell>
          <cell r="C16">
            <v>147.185062355638</v>
          </cell>
          <cell r="D16">
            <v>190.87980708030753</v>
          </cell>
          <cell r="E16">
            <v>527.7348376731821</v>
          </cell>
        </row>
        <row r="17">
          <cell r="B17">
            <v>216.84850401328677</v>
          </cell>
          <cell r="C17">
            <v>157.68709529391944</v>
          </cell>
          <cell r="D17">
            <v>201.18012679008967</v>
          </cell>
          <cell r="E17">
            <v>575.7157260972958</v>
          </cell>
        </row>
        <row r="18">
          <cell r="B18">
            <v>197.83579120145959</v>
          </cell>
          <cell r="C18">
            <v>142.479809499006</v>
          </cell>
          <cell r="D18">
            <v>179.022447234719</v>
          </cell>
          <cell r="E18">
            <v>519.3380479351846</v>
          </cell>
        </row>
        <row r="19">
          <cell r="B19">
            <v>190.19855429568364</v>
          </cell>
          <cell r="C19">
            <v>136.61368758002763</v>
          </cell>
          <cell r="D19">
            <v>172.19679920916212</v>
          </cell>
          <cell r="E19">
            <v>499.0090410848734</v>
          </cell>
        </row>
        <row r="20">
          <cell r="B20">
            <v>159.58858907240284</v>
          </cell>
          <cell r="C20">
            <v>119.95649832904316</v>
          </cell>
          <cell r="D20">
            <v>143.70684099170145</v>
          </cell>
          <cell r="E20">
            <v>423.2519283931474</v>
          </cell>
        </row>
        <row r="21">
          <cell r="B21">
            <v>121.18014280722065</v>
          </cell>
          <cell r="C21">
            <v>94.86808349214854</v>
          </cell>
          <cell r="D21">
            <v>107.64161025189149</v>
          </cell>
          <cell r="E21">
            <v>323.68983655126067</v>
          </cell>
        </row>
        <row r="22">
          <cell r="B22">
            <v>123.99760599668117</v>
          </cell>
          <cell r="C22">
            <v>99.42280396367384</v>
          </cell>
          <cell r="D22">
            <v>110.32963294195005</v>
          </cell>
          <cell r="E22">
            <v>333.7500429023051</v>
          </cell>
        </row>
        <row r="23">
          <cell r="B23">
            <v>123.72832093027625</v>
          </cell>
          <cell r="C23">
            <v>105.71432183664685</v>
          </cell>
          <cell r="D23">
            <v>110.61544397975975</v>
          </cell>
          <cell r="E23">
            <v>340.0580867466828</v>
          </cell>
        </row>
        <row r="24">
          <cell r="B24">
            <v>129.0920572690544</v>
          </cell>
          <cell r="C24">
            <v>123.35790765812915</v>
          </cell>
          <cell r="D24">
            <v>135.70798656892052</v>
          </cell>
          <cell r="E24">
            <v>388.15795149610403</v>
          </cell>
        </row>
        <row r="25">
          <cell r="B25">
            <v>112.57449260718364</v>
          </cell>
          <cell r="C25">
            <v>111.92686244068771</v>
          </cell>
          <cell r="D25">
            <v>148.84484277402302</v>
          </cell>
          <cell r="E25">
            <v>373.34619782189435</v>
          </cell>
        </row>
      </sheetData>
      <sheetData sheetId="15">
        <row r="2">
          <cell r="C2" t="str">
            <v>Eastern</v>
          </cell>
          <cell r="D2" t="str">
            <v>Northern</v>
          </cell>
          <cell r="E2" t="str">
            <v>Western</v>
          </cell>
          <cell r="F2" t="str">
            <v>VIC</v>
          </cell>
        </row>
        <row r="3">
          <cell r="B3">
            <v>44348</v>
          </cell>
          <cell r="C3">
            <v>118909.37459176459</v>
          </cell>
          <cell r="D3">
            <v>126052.01530976803</v>
          </cell>
          <cell r="E3">
            <v>161057.702</v>
          </cell>
          <cell r="F3">
            <v>406019.0919015326</v>
          </cell>
        </row>
        <row r="4">
          <cell r="B4">
            <v>44713</v>
          </cell>
          <cell r="C4">
            <v>108721.69716496968</v>
          </cell>
          <cell r="D4">
            <v>116217.24771385253</v>
          </cell>
          <cell r="E4">
            <v>146974.3394964068</v>
          </cell>
          <cell r="F4">
            <v>371913.28437522904</v>
          </cell>
        </row>
        <row r="5">
          <cell r="B5">
            <v>45078</v>
          </cell>
          <cell r="C5">
            <v>112574.49260718361</v>
          </cell>
          <cell r="D5">
            <v>111926.86244068772</v>
          </cell>
          <cell r="E5">
            <v>148844.84277402307</v>
          </cell>
          <cell r="F5">
            <v>373346.1978218944</v>
          </cell>
        </row>
        <row r="6">
          <cell r="C6">
            <v>5227.8858752294</v>
          </cell>
          <cell r="D6">
            <v>5500.237329089568</v>
          </cell>
          <cell r="E6">
            <v>6837.299483799999</v>
          </cell>
          <cell r="F6">
            <v>17565.422688118957</v>
          </cell>
        </row>
        <row r="7">
          <cell r="C7">
            <v>4893.483301173634</v>
          </cell>
          <cell r="D7">
            <v>5133.1389728233635</v>
          </cell>
          <cell r="E7">
            <v>6511.050505388312</v>
          </cell>
          <cell r="F7">
            <v>16537.672779385302</v>
          </cell>
        </row>
        <row r="8">
          <cell r="C8">
            <v>4972.52078152327</v>
          </cell>
          <cell r="D8">
            <v>4892.932060130943</v>
          </cell>
          <cell r="E8">
            <v>6514.274102531036</v>
          </cell>
          <cell r="F8">
            <v>16379.726944185248</v>
          </cell>
        </row>
        <row r="9">
          <cell r="C9">
            <v>4215.072226311763</v>
          </cell>
          <cell r="D9">
            <v>4386.250900191883</v>
          </cell>
          <cell r="E9">
            <v>5460.528705399996</v>
          </cell>
          <cell r="F9">
            <v>14061.851831903648</v>
          </cell>
        </row>
        <row r="10">
          <cell r="C10">
            <v>3884.4431084239395</v>
          </cell>
          <cell r="D10">
            <v>4089.9566345848366</v>
          </cell>
          <cell r="E10">
            <v>5007.749761224239</v>
          </cell>
          <cell r="F10">
            <v>12982.149504233028</v>
          </cell>
        </row>
        <row r="11">
          <cell r="C11">
            <v>4018.116581551431</v>
          </cell>
          <cell r="D11">
            <v>3903.9768656240685</v>
          </cell>
          <cell r="E11">
            <v>5121.092553990804</v>
          </cell>
          <cell r="F11">
            <v>13043.186001166301</v>
          </cell>
        </row>
        <row r="14">
          <cell r="C14" t="str">
            <v>Eastern</v>
          </cell>
          <cell r="D14" t="str">
            <v>Northern</v>
          </cell>
          <cell r="E14" t="str">
            <v>Western</v>
          </cell>
          <cell r="F14" t="str">
            <v>VIC</v>
          </cell>
        </row>
        <row r="15">
          <cell r="C15">
            <v>2022108.5544674294</v>
          </cell>
          <cell r="D15">
            <v>1633973.562612492</v>
          </cell>
          <cell r="E15">
            <v>1994707.6621667005</v>
          </cell>
          <cell r="F15">
            <v>5650789.779246621</v>
          </cell>
        </row>
        <row r="19">
          <cell r="C19">
            <v>1944272.3536926862</v>
          </cell>
          <cell r="D19">
            <v>1592406.6717868366</v>
          </cell>
          <cell r="E19">
            <v>1928020.633521871</v>
          </cell>
          <cell r="F19">
            <v>5464699.659001393</v>
          </cell>
        </row>
        <row r="23">
          <cell r="C23">
            <v>1815995.4556564228</v>
          </cell>
          <cell r="D23">
            <v>1478178.9359009322</v>
          </cell>
          <cell r="E23">
            <v>1846866.4869136035</v>
          </cell>
          <cell r="F23">
            <v>5141040.878470959</v>
          </cell>
        </row>
        <row r="26">
          <cell r="C26" t="str">
            <v>Eastern</v>
          </cell>
          <cell r="D26" t="str">
            <v>Northern</v>
          </cell>
          <cell r="E26" t="str">
            <v>Western</v>
          </cell>
          <cell r="F26" t="str">
            <v>VIC</v>
          </cell>
        </row>
        <row r="31">
          <cell r="B31">
            <v>44378</v>
          </cell>
          <cell r="C31">
            <v>1944272.3536926862</v>
          </cell>
          <cell r="D31">
            <v>1592406.6717868366</v>
          </cell>
          <cell r="E31">
            <v>1928020.633521871</v>
          </cell>
          <cell r="F31">
            <v>5464699.659001393</v>
          </cell>
        </row>
      </sheetData>
      <sheetData sheetId="17">
        <row r="3">
          <cell r="B3" t="str">
            <v>July</v>
          </cell>
        </row>
        <row r="4">
          <cell r="B4" t="str">
            <v>August</v>
          </cell>
        </row>
        <row r="5">
          <cell r="B5" t="str">
            <v>September</v>
          </cell>
        </row>
        <row r="6">
          <cell r="B6" t="str">
            <v>October</v>
          </cell>
        </row>
        <row r="7">
          <cell r="B7" t="str">
            <v>November</v>
          </cell>
        </row>
        <row r="8">
          <cell r="B8" t="str">
            <v>December</v>
          </cell>
        </row>
        <row r="9">
          <cell r="B9" t="str">
            <v>January</v>
          </cell>
        </row>
        <row r="10">
          <cell r="B10" t="str">
            <v>February</v>
          </cell>
        </row>
        <row r="11">
          <cell r="B11" t="str">
            <v>March</v>
          </cell>
        </row>
        <row r="12">
          <cell r="B12" t="str">
            <v>April</v>
          </cell>
        </row>
        <row r="13">
          <cell r="B13" t="str">
            <v>May</v>
          </cell>
        </row>
        <row r="14">
          <cell r="B14" t="str">
            <v>June</v>
          </cell>
        </row>
        <row r="15">
          <cell r="C15" t="str">
            <v>2021/2022</v>
          </cell>
          <cell r="D15">
            <v>116391.92102999998</v>
          </cell>
          <cell r="E15">
            <v>116222.67909406454</v>
          </cell>
          <cell r="F15">
            <v>179251.779</v>
          </cell>
          <cell r="G15">
            <v>411866.3791240646</v>
          </cell>
        </row>
        <row r="16">
          <cell r="D16">
            <v>158613.74505000009</v>
          </cell>
          <cell r="E16">
            <v>126701.62113522239</v>
          </cell>
          <cell r="F16">
            <v>186243.83002</v>
          </cell>
          <cell r="G16">
            <v>471559.19620522246</v>
          </cell>
        </row>
        <row r="17">
          <cell r="D17">
            <v>206525.68200999996</v>
          </cell>
          <cell r="E17">
            <v>155836.08401999998</v>
          </cell>
          <cell r="F17">
            <v>202298.38900999998</v>
          </cell>
          <cell r="G17">
            <v>564660.1550399999</v>
          </cell>
        </row>
        <row r="18">
          <cell r="D18">
            <v>233991.14201999994</v>
          </cell>
          <cell r="E18">
            <v>169981.31551</v>
          </cell>
          <cell r="F18">
            <v>219087.59801</v>
          </cell>
          <cell r="G18">
            <v>623060.0555399999</v>
          </cell>
        </row>
        <row r="19">
          <cell r="D19">
            <v>220408.29700999995</v>
          </cell>
          <cell r="E19">
            <v>162052.66505</v>
          </cell>
          <cell r="F19">
            <v>203919.72202999998</v>
          </cell>
          <cell r="G19">
            <v>586380.6840899999</v>
          </cell>
        </row>
        <row r="20">
          <cell r="D20">
            <v>206435.77403</v>
          </cell>
          <cell r="E20">
            <v>153010.14552621075</v>
          </cell>
          <cell r="F20">
            <v>181840.42341856263</v>
          </cell>
          <cell r="G20">
            <v>541286.3429747734</v>
          </cell>
        </row>
        <row r="21">
          <cell r="D21">
            <v>169718.40001999997</v>
          </cell>
          <cell r="E21">
            <v>133629.7692841553</v>
          </cell>
          <cell r="F21">
            <v>141808.17996450549</v>
          </cell>
          <cell r="G21">
            <v>445156.34926866076</v>
          </cell>
        </row>
        <row r="22">
          <cell r="D22">
            <v>132349.38102</v>
          </cell>
          <cell r="E22">
            <v>105254.83328107257</v>
          </cell>
          <cell r="F22">
            <v>110208.39128881546</v>
          </cell>
          <cell r="G22">
            <v>347812.60558988806</v>
          </cell>
        </row>
        <row r="23">
          <cell r="D23">
            <v>133143.12401</v>
          </cell>
          <cell r="E23">
            <v>107878.15477020496</v>
          </cell>
          <cell r="F23">
            <v>113201.92775255653</v>
          </cell>
          <cell r="G23">
            <v>354223.20653276145</v>
          </cell>
        </row>
        <row r="24">
          <cell r="D24">
            <v>129040.10802999997</v>
          </cell>
          <cell r="E24">
            <v>116386.65642247963</v>
          </cell>
          <cell r="F24">
            <v>112039.91086184043</v>
          </cell>
          <cell r="G24">
            <v>357466.67531432</v>
          </cell>
        </row>
        <row r="25">
          <cell r="D25">
            <v>128933.08229771596</v>
          </cell>
          <cell r="E25">
            <v>129235.49997957419</v>
          </cell>
          <cell r="F25">
            <v>131146.14266918282</v>
          </cell>
          <cell r="G25">
            <v>389314.72494647297</v>
          </cell>
        </row>
        <row r="26">
          <cell r="D26">
            <v>108721.69716496968</v>
          </cell>
          <cell r="E26">
            <v>116217.24771385254</v>
          </cell>
          <cell r="F26">
            <v>146974.3394964068</v>
          </cell>
          <cell r="G26">
            <v>371913.28437522904</v>
          </cell>
        </row>
        <row r="27">
          <cell r="C27" t="str">
            <v>2022/2023</v>
          </cell>
          <cell r="D27">
            <v>106439.47120984278</v>
          </cell>
          <cell r="E27">
            <v>114552.46898054732</v>
          </cell>
          <cell r="F27">
            <v>165381.92267421674</v>
          </cell>
          <cell r="G27">
            <v>386373.86286460684</v>
          </cell>
        </row>
        <row r="28">
          <cell r="D28">
            <v>144841.9580160945</v>
          </cell>
          <cell r="E28">
            <v>124414.33447146491</v>
          </cell>
          <cell r="F28">
            <v>181359.02641686186</v>
          </cell>
          <cell r="G28">
            <v>450615.31890442123</v>
          </cell>
        </row>
        <row r="29">
          <cell r="D29">
            <v>189669.9682372366</v>
          </cell>
          <cell r="E29">
            <v>147185.062355638</v>
          </cell>
          <cell r="F29">
            <v>190879.80708030754</v>
          </cell>
          <cell r="G29">
            <v>527734.8376731821</v>
          </cell>
        </row>
        <row r="30">
          <cell r="D30">
            <v>216848.50401328676</v>
          </cell>
          <cell r="E30">
            <v>157687.09529391944</v>
          </cell>
          <cell r="F30">
            <v>201180.12679008968</v>
          </cell>
          <cell r="G30">
            <v>575715.7260972959</v>
          </cell>
        </row>
        <row r="31">
          <cell r="D31">
            <v>197835.7912014596</v>
          </cell>
          <cell r="E31">
            <v>142479.809499006</v>
          </cell>
          <cell r="F31">
            <v>179022.447234719</v>
          </cell>
          <cell r="G31">
            <v>519338.04793518456</v>
          </cell>
        </row>
        <row r="32">
          <cell r="D32">
            <v>190198.55429568363</v>
          </cell>
          <cell r="E32">
            <v>136613.68758002765</v>
          </cell>
          <cell r="F32">
            <v>172196.79920916213</v>
          </cell>
          <cell r="G32">
            <v>499009.0410848734</v>
          </cell>
        </row>
        <row r="33">
          <cell r="D33">
            <v>159588.58907240283</v>
          </cell>
          <cell r="E33">
            <v>119956.49832904316</v>
          </cell>
          <cell r="F33">
            <v>143706.84099170147</v>
          </cell>
          <cell r="G33">
            <v>423251.9283931474</v>
          </cell>
        </row>
        <row r="34">
          <cell r="D34">
            <v>121180.14280722065</v>
          </cell>
          <cell r="E34">
            <v>94868.08349214855</v>
          </cell>
          <cell r="F34">
            <v>107641.6102518915</v>
          </cell>
          <cell r="G34">
            <v>323689.83655126067</v>
          </cell>
        </row>
        <row r="35">
          <cell r="D35">
            <v>123997.60599668117</v>
          </cell>
          <cell r="E35">
            <v>99422.80396367384</v>
          </cell>
          <cell r="F35">
            <v>110329.63294195005</v>
          </cell>
          <cell r="G35">
            <v>333750.0429023051</v>
          </cell>
        </row>
        <row r="36">
          <cell r="D36">
            <v>123728.32093027626</v>
          </cell>
          <cell r="E36">
            <v>105714.32183664684</v>
          </cell>
          <cell r="F36">
            <v>110615.44397975976</v>
          </cell>
          <cell r="G36">
            <v>340058.0867466828</v>
          </cell>
        </row>
        <row r="37">
          <cell r="D37">
            <v>129092.05726905439</v>
          </cell>
          <cell r="E37">
            <v>123357.90765812916</v>
          </cell>
          <cell r="F37">
            <v>135707.98656892052</v>
          </cell>
          <cell r="G37">
            <v>388157.95149610407</v>
          </cell>
        </row>
        <row r="38">
          <cell r="D38">
            <v>112574.49260718365</v>
          </cell>
          <cell r="E38">
            <v>111926.86244068772</v>
          </cell>
          <cell r="F38">
            <v>148844.84277402304</v>
          </cell>
          <cell r="G38">
            <v>373346.1978218944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 report"/>
      <sheetName val="NATIONAL report"/>
      <sheetName val="NATIONAL graphs"/>
      <sheetName val="NSW Report"/>
      <sheetName val="NSW graphs"/>
      <sheetName val="VIC Report"/>
      <sheetName val="VIC graphs"/>
      <sheetName val="QLD Report"/>
      <sheetName val="QLD graphs"/>
      <sheetName val="errorcheck reports"/>
      <sheetName val="errorcheck State"/>
      <sheetName val="errorcheck graphdata"/>
      <sheetName val="sourcedata MilkIntake"/>
      <sheetName val="sourcedata MilkIntake YTD"/>
      <sheetName val="sourcedata MilkFat"/>
      <sheetName val="sourcedata Protein"/>
      <sheetName val="reference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 REPORT BrandGeneric"/>
      <sheetName val="Sheet1"/>
      <sheetName val="MAIN REPORT State"/>
      <sheetName val="MAIN REPORT Type"/>
      <sheetName val="error check BrandGeneric"/>
      <sheetName val="error check State"/>
      <sheetName val="error check Type"/>
      <sheetName val="sourcedata MONTHLY"/>
      <sheetName val="sourcedata YTD"/>
      <sheetName val="sourcedata STATE"/>
      <sheetName val="sourcedata TYPE"/>
      <sheetName val="reference data"/>
    </sheetNames>
    <sheetDataSet>
      <sheetData sheetId="11">
        <row r="21">
          <cell r="A21" t="str">
            <v>Australia</v>
          </cell>
          <cell r="B21" t="str">
            <v>NATIONAL</v>
          </cell>
        </row>
        <row r="22">
          <cell r="A22" t="str">
            <v>Australia VIC</v>
          </cell>
          <cell r="B22" t="str">
            <v>VICTORIA</v>
          </cell>
        </row>
        <row r="23">
          <cell r="A23" t="str">
            <v>Australia NSW</v>
          </cell>
          <cell r="B23" t="str">
            <v>NEW SOUTH WALES</v>
          </cell>
        </row>
        <row r="24">
          <cell r="A24" t="str">
            <v>Australia QLD</v>
          </cell>
          <cell r="B24" t="str">
            <v>QUEENSLAND</v>
          </cell>
        </row>
        <row r="25">
          <cell r="A25" t="str">
            <v>Australia TAS</v>
          </cell>
          <cell r="B25" t="str">
            <v>TASMANIA</v>
          </cell>
        </row>
        <row r="26">
          <cell r="A26" t="str">
            <v>Australia SA</v>
          </cell>
          <cell r="B26" t="str">
            <v>SOUTH AUSTRALIA</v>
          </cell>
        </row>
        <row r="27">
          <cell r="A27" t="str">
            <v>Australia ACT</v>
          </cell>
          <cell r="B27" t="str">
            <v>ACT</v>
          </cell>
        </row>
        <row r="28">
          <cell r="A28" t="str">
            <v>Australia NT</v>
          </cell>
          <cell r="B28" t="str">
            <v>NORTHERN TERRITORY</v>
          </cell>
        </row>
        <row r="29">
          <cell r="A29" t="str">
            <v>Australia WA</v>
          </cell>
          <cell r="B29" t="str">
            <v>WESTERN AUSTRALIA</v>
          </cell>
        </row>
        <row r="30">
          <cell r="A30" t="str">
            <v>Australia Unknown</v>
          </cell>
          <cell r="B30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I51" sqref="I51"/>
    </sheetView>
  </sheetViews>
  <sheetFormatPr defaultColWidth="9.00390625" defaultRowHeight="12.75"/>
  <cols>
    <col min="1" max="1" width="13.00390625" style="69" bestFit="1" customWidth="1"/>
    <col min="2" max="2" width="12.75390625" style="70" customWidth="1"/>
    <col min="3" max="3" width="0.875" style="69" customWidth="1"/>
    <col min="4" max="7" width="14.625" style="126" customWidth="1"/>
    <col min="8" max="16384" width="9.00390625" style="69" customWidth="1"/>
  </cols>
  <sheetData>
    <row r="1" spans="4:7" ht="12.75">
      <c r="D1" s="71"/>
      <c r="E1" s="71"/>
      <c r="F1" s="71"/>
      <c r="G1" s="71"/>
    </row>
    <row r="2" spans="4:7" ht="18">
      <c r="D2" s="72" t="s">
        <v>28</v>
      </c>
      <c r="E2" s="72"/>
      <c r="F2" s="72"/>
      <c r="G2" s="72"/>
    </row>
    <row r="3" spans="4:7" ht="15">
      <c r="D3" s="73" t="s">
        <v>29</v>
      </c>
      <c r="E3" s="73"/>
      <c r="F3" s="73"/>
      <c r="G3" s="73"/>
    </row>
    <row r="4" spans="4:7" ht="15">
      <c r="D4" s="71"/>
      <c r="E4" s="74"/>
      <c r="F4" s="71"/>
      <c r="G4" s="75"/>
    </row>
    <row r="5" spans="2:7" s="76" customFormat="1" ht="12.75">
      <c r="B5" s="70"/>
      <c r="D5" s="77"/>
      <c r="E5" s="77"/>
      <c r="F5" s="77"/>
      <c r="G5" s="77"/>
    </row>
    <row r="6" spans="2:7" s="76" customFormat="1" ht="12.75">
      <c r="B6" s="70"/>
      <c r="D6" s="78" t="str">
        <f>'[1]VIC Data'!C2</f>
        <v>Eastern</v>
      </c>
      <c r="E6" s="79" t="str">
        <f>'[1]VIC Data'!D2</f>
        <v>Northern</v>
      </c>
      <c r="F6" s="79" t="str">
        <f>'[1]VIC Data'!E2</f>
        <v>Western</v>
      </c>
      <c r="G6" s="80" t="str">
        <f>'[1]VIC Data'!F2</f>
        <v>VIC</v>
      </c>
    </row>
    <row r="7" spans="1:7" s="76" customFormat="1" ht="12.75">
      <c r="A7" s="81" t="s">
        <v>30</v>
      </c>
      <c r="B7" s="82" t="str">
        <f>TEXT('[1]VIC Data'!B3,"mmmm-yy")</f>
        <v>June-21</v>
      </c>
      <c r="D7" s="83">
        <f>IF(ISBLANK('[1]VIC Data'!C3),"",'[1]VIC Data'!C3)</f>
        <v>118909.37459176459</v>
      </c>
      <c r="E7" s="84">
        <f>IF(ISBLANK('[1]VIC Data'!D3),"",'[1]VIC Data'!D3)</f>
        <v>126052.01530976803</v>
      </c>
      <c r="F7" s="84">
        <f>IF(ISBLANK('[1]VIC Data'!E3),"",'[1]VIC Data'!E3)</f>
        <v>161057.702</v>
      </c>
      <c r="G7" s="85">
        <f>IF(ISBLANK('[1]VIC Data'!F3),"",'[1]VIC Data'!F3)</f>
        <v>406019.0919015326</v>
      </c>
    </row>
    <row r="8" spans="1:7" ht="12.75">
      <c r="A8" s="86"/>
      <c r="B8" s="87" t="str">
        <f>TEXT('[1]VIC Data'!B4,"mmmm-yy")</f>
        <v>June-22</v>
      </c>
      <c r="D8" s="88">
        <f>IF(ISBLANK('[1]VIC Data'!C4),"",'[1]VIC Data'!C4)</f>
        <v>108721.69716496968</v>
      </c>
      <c r="E8" s="89">
        <f>IF(ISBLANK('[1]VIC Data'!D4),"",'[1]VIC Data'!D4)</f>
        <v>116217.24771385253</v>
      </c>
      <c r="F8" s="89">
        <f>IF(ISBLANK('[1]VIC Data'!E4),"",'[1]VIC Data'!E4)</f>
        <v>146974.3394964068</v>
      </c>
      <c r="G8" s="90">
        <f>IF(ISBLANK('[1]VIC Data'!F4),"",'[1]VIC Data'!F4)</f>
        <v>371913.28437522904</v>
      </c>
    </row>
    <row r="9" spans="1:7" ht="12.75">
      <c r="A9" s="91"/>
      <c r="B9" s="87" t="str">
        <f>TEXT('[1]VIC Data'!B5,"mmmm-yy")</f>
        <v>June-23</v>
      </c>
      <c r="D9" s="88">
        <f>IF(ISBLANK('[1]VIC Data'!C5),"",'[1]VIC Data'!C5)</f>
        <v>112574.49260718361</v>
      </c>
      <c r="E9" s="89">
        <f>IF(ISBLANK('[1]VIC Data'!D5),"",'[1]VIC Data'!D5)</f>
        <v>111926.86244068772</v>
      </c>
      <c r="F9" s="89">
        <f>IF(ISBLANK('[1]VIC Data'!E5),"",'[1]VIC Data'!E5)</f>
        <v>148844.84277402307</v>
      </c>
      <c r="G9" s="90">
        <f>IF(ISBLANK('[1]VIC Data'!F5),"",'[1]VIC Data'!F5)</f>
        <v>373346.1978218944</v>
      </c>
    </row>
    <row r="10" spans="1:7" ht="12.75">
      <c r="A10" s="91"/>
      <c r="B10" s="92"/>
      <c r="C10" s="93"/>
      <c r="D10" s="94"/>
      <c r="E10" s="95"/>
      <c r="F10" s="95"/>
      <c r="G10" s="96"/>
    </row>
    <row r="11" spans="1:7" s="93" customFormat="1" ht="12.75">
      <c r="A11" s="97"/>
      <c r="B11" s="92" t="str">
        <f>"% change "&amp;TEXT('[1]VIC Data'!B4,"yy")&amp;" &amp; "&amp;TEXT('[1]VIC Data'!B5,"yy")</f>
        <v>% change 22 &amp; 23</v>
      </c>
      <c r="D11" s="98">
        <f>(D9-D8)/D8</f>
        <v>0.0354372268156177</v>
      </c>
      <c r="E11" s="95">
        <f>(E9-E8)/E8</f>
        <v>-0.0369169409667014</v>
      </c>
      <c r="F11" s="95">
        <f>(F9-F8)/F8</f>
        <v>0.012726733687154858</v>
      </c>
      <c r="G11" s="96">
        <f>(G9-G8)/G8</f>
        <v>0.0038528159838993646</v>
      </c>
    </row>
    <row r="12" spans="1:7" s="93" customFormat="1" ht="12.75">
      <c r="A12" s="97"/>
      <c r="B12" s="99"/>
      <c r="D12" s="100"/>
      <c r="G12" s="99"/>
    </row>
    <row r="13" spans="1:7" ht="12.75">
      <c r="A13" s="91"/>
      <c r="B13" s="87"/>
      <c r="D13" s="88"/>
      <c r="E13" s="89"/>
      <c r="F13" s="89"/>
      <c r="G13" s="90"/>
    </row>
    <row r="14" spans="1:7" ht="12.75">
      <c r="A14" s="101" t="s">
        <v>31</v>
      </c>
      <c r="B14" s="102" t="str">
        <f>TEXT('[1]VIC Data'!B4,"mmmm-yy")</f>
        <v>June-22</v>
      </c>
      <c r="C14" s="103"/>
      <c r="D14" s="104">
        <f>D8/$G$8</f>
        <v>0.2923307709957429</v>
      </c>
      <c r="E14" s="105">
        <f>E8/$G$8</f>
        <v>0.3124847984633944</v>
      </c>
      <c r="F14" s="105">
        <f>F8/$G$8</f>
        <v>0.3951844305408627</v>
      </c>
      <c r="G14" s="106">
        <f>G8/$G$8</f>
        <v>1</v>
      </c>
    </row>
    <row r="15" spans="1:7" ht="12.75">
      <c r="A15" s="91"/>
      <c r="B15" s="87" t="str">
        <f>TEXT('[1]VIC Data'!B5,"mmmm-yy")</f>
        <v>June-23</v>
      </c>
      <c r="D15" s="107">
        <f>D9/$G$9</f>
        <v>0.3015284292807704</v>
      </c>
      <c r="E15" s="108">
        <f>E9/$G$9</f>
        <v>0.29979376539434494</v>
      </c>
      <c r="F15" s="108">
        <f>F9/$G$9</f>
        <v>0.39867780532488456</v>
      </c>
      <c r="G15" s="109">
        <f>G9/$G$9</f>
        <v>1</v>
      </c>
    </row>
    <row r="16" spans="1:7" ht="12.75">
      <c r="A16" s="110"/>
      <c r="B16" s="111"/>
      <c r="C16" s="112"/>
      <c r="D16" s="113"/>
      <c r="E16" s="113"/>
      <c r="F16" s="113"/>
      <c r="G16" s="114"/>
    </row>
    <row r="17" spans="1:7" ht="12.75">
      <c r="A17" s="86"/>
      <c r="D17" s="89"/>
      <c r="E17" s="89"/>
      <c r="F17" s="89"/>
      <c r="G17" s="115"/>
    </row>
    <row r="18" spans="2:7" s="76" customFormat="1" ht="12.75">
      <c r="B18" s="70"/>
      <c r="D18" s="78" t="str">
        <f>'[1]VIC Data'!C14</f>
        <v>Eastern</v>
      </c>
      <c r="E18" s="79" t="str">
        <f>'[1]VIC Data'!D14</f>
        <v>Northern</v>
      </c>
      <c r="F18" s="79" t="str">
        <f>'[1]VIC Data'!E14</f>
        <v>Western</v>
      </c>
      <c r="G18" s="80" t="str">
        <f>'[1]VIC Data'!F14</f>
        <v>VIC</v>
      </c>
    </row>
    <row r="19" spans="1:7" s="76" customFormat="1" ht="12.75">
      <c r="A19" s="81" t="s">
        <v>32</v>
      </c>
      <c r="B19" s="116" t="str">
        <f>IF(MONTH('[1]VIC Data'!B3)&lt;7,YEAR('[1]VIC Data'!B3)-1&amp;"/"&amp;YEAR('[1]VIC Data'!B3),YEAR('[1]VIC Data'!B3)&amp;"/"&amp;(YEAR('[1]VIC Data'!B3)+1))</f>
        <v>2020/2021</v>
      </c>
      <c r="D19" s="117">
        <f>IF(ISBLANK('[1]VIC Data'!C15),"",'[1]VIC Data'!C15)</f>
        <v>2022108.5544674294</v>
      </c>
      <c r="E19" s="84">
        <f>IF(ISBLANK('[1]VIC Data'!D15),"",'[1]VIC Data'!D15)</f>
        <v>1633973.562612492</v>
      </c>
      <c r="F19" s="84">
        <f>IF(ISBLANK('[1]VIC Data'!E15),"",'[1]VIC Data'!E15)</f>
        <v>1994707.6621667005</v>
      </c>
      <c r="G19" s="85">
        <f>IF(ISBLANK('[1]VIC Data'!F15),"",'[1]VIC Data'!F15)</f>
        <v>5650789.779246621</v>
      </c>
    </row>
    <row r="20" spans="1:7" ht="12.75">
      <c r="A20" s="86"/>
      <c r="B20" s="87" t="str">
        <f>IF(MONTH('[1]VIC Data'!B4)&lt;7,YEAR('[1]VIC Data'!B4)-1&amp;"/"&amp;YEAR('[1]VIC Data'!B4),YEAR('[1]VIC Data'!B4)&amp;"/"&amp;(YEAR('[1]VIC Data'!B4)+1))</f>
        <v>2021/2022</v>
      </c>
      <c r="D20" s="88">
        <f>IF(ISBLANK('[1]VIC Data'!C19),"",'[1]VIC Data'!C19)</f>
        <v>1944272.3536926862</v>
      </c>
      <c r="E20" s="89">
        <f>IF(ISBLANK('[1]VIC Data'!D19),"",'[1]VIC Data'!D19)</f>
        <v>1592406.6717868366</v>
      </c>
      <c r="F20" s="89">
        <f>IF(ISBLANK('[1]VIC Data'!E19),"",'[1]VIC Data'!E19)</f>
        <v>1928020.633521871</v>
      </c>
      <c r="G20" s="90">
        <f>IF(ISBLANK('[1]VIC Data'!F19),"",'[1]VIC Data'!F19)</f>
        <v>5464699.659001393</v>
      </c>
    </row>
    <row r="21" spans="1:7" ht="12.75">
      <c r="A21" s="91"/>
      <c r="B21" s="87" t="str">
        <f>IF(MONTH('[1]VIC Data'!B5)&lt;7,YEAR('[1]VIC Data'!B5)-1&amp;"/"&amp;YEAR('[1]VIC Data'!B5),YEAR('[1]VIC Data'!B5)&amp;"/"&amp;(YEAR('[1]VIC Data'!B5)+1))</f>
        <v>2022/2023</v>
      </c>
      <c r="D21" s="88">
        <f>IF(ISBLANK('[1]VIC Data'!C23),"",'[1]VIC Data'!C23)</f>
        <v>1815995.4556564228</v>
      </c>
      <c r="E21" s="89">
        <f>IF(ISBLANK('[1]VIC Data'!D23),"",'[1]VIC Data'!D23)</f>
        <v>1478178.9359009322</v>
      </c>
      <c r="F21" s="89">
        <f>IF(ISBLANK('[1]VIC Data'!E23),"",'[1]VIC Data'!E23)</f>
        <v>1846866.4869136035</v>
      </c>
      <c r="G21" s="90">
        <f>IF(ISBLANK('[1]VIC Data'!F23),"",'[1]VIC Data'!F23)</f>
        <v>5141040.878470959</v>
      </c>
    </row>
    <row r="22" spans="1:7" ht="12.75">
      <c r="A22" s="91"/>
      <c r="B22" s="92"/>
      <c r="C22" s="93"/>
      <c r="D22" s="94"/>
      <c r="E22" s="95"/>
      <c r="F22" s="95"/>
      <c r="G22" s="96"/>
    </row>
    <row r="23" spans="1:7" s="93" customFormat="1" ht="12.75">
      <c r="A23" s="97"/>
      <c r="B23" s="92" t="str">
        <f>"% change "&amp;MID(B21,3,2)&amp;"/"&amp;RIGHT(B21,2)&amp;" &amp; "&amp;MID(B20,3,2)&amp;"/"&amp;RIGHT(B20,2)</f>
        <v>% change 22/23 &amp; 21/22</v>
      </c>
      <c r="D23" s="98">
        <f>(D21-D20)/D20</f>
        <v>-0.06597681533280651</v>
      </c>
      <c r="E23" s="95">
        <f>(E21-E20)/E20</f>
        <v>-0.0717327664532639</v>
      </c>
      <c r="F23" s="95">
        <f>(F21-F20)/F20</f>
        <v>-0.042091949223606095</v>
      </c>
      <c r="G23" s="96">
        <f>(G21-G20)/G20</f>
        <v>-0.05922718552286893</v>
      </c>
    </row>
    <row r="24" spans="1:7" s="93" customFormat="1" ht="12.75">
      <c r="A24" s="97"/>
      <c r="B24" s="99"/>
      <c r="D24" s="100"/>
      <c r="G24" s="99"/>
    </row>
    <row r="25" spans="1:7" ht="12.75">
      <c r="A25" s="91"/>
      <c r="B25" s="87"/>
      <c r="D25" s="88"/>
      <c r="E25" s="89"/>
      <c r="F25" s="89"/>
      <c r="G25" s="90"/>
    </row>
    <row r="26" spans="1:7" ht="12.75">
      <c r="A26" s="101" t="s">
        <v>31</v>
      </c>
      <c r="B26" s="87" t="str">
        <f>IF(MONTH('[1]VIC Data'!B4)&lt;7,YEAR('[1]VIC Data'!B4)-1&amp;"/"&amp;YEAR('[1]VIC Data'!B4),YEAR('[1]VIC Data'!B4)&amp;"/"&amp;(YEAR('[1]VIC Data'!B4)+1))</f>
        <v>2021/2022</v>
      </c>
      <c r="D26" s="107">
        <f>D20/$G$20</f>
        <v>0.3557875958452908</v>
      </c>
      <c r="E26" s="108">
        <f>E20/$G$20</f>
        <v>0.2913987540310366</v>
      </c>
      <c r="F26" s="108">
        <f>F20/$G$20</f>
        <v>0.35281365012367266</v>
      </c>
      <c r="G26" s="109">
        <f>G20/$G$20</f>
        <v>1</v>
      </c>
    </row>
    <row r="27" spans="1:7" ht="12.75">
      <c r="A27" s="91"/>
      <c r="B27" s="87" t="str">
        <f>IF(MONTH('[1]VIC Data'!B5)&lt;7,YEAR('[1]VIC Data'!B5)-1&amp;"/"&amp;YEAR('[1]VIC Data'!B5),YEAR('[1]VIC Data'!B5)&amp;"/"&amp;(YEAR('[1]VIC Data'!B5)+1))</f>
        <v>2022/2023</v>
      </c>
      <c r="D27" s="107">
        <f>D21/$G$21</f>
        <v>0.35323497684315897</v>
      </c>
      <c r="E27" s="108">
        <f>E21/$G$21</f>
        <v>0.287525225113668</v>
      </c>
      <c r="F27" s="108">
        <f>F21/$G$21</f>
        <v>0.3592397980431729</v>
      </c>
      <c r="G27" s="109">
        <f>G21/$G$21</f>
        <v>1</v>
      </c>
    </row>
    <row r="28" spans="1:7" ht="12.75">
      <c r="A28" s="110"/>
      <c r="B28" s="111"/>
      <c r="C28" s="112"/>
      <c r="D28" s="113"/>
      <c r="E28" s="113"/>
      <c r="F28" s="113"/>
      <c r="G28" s="114"/>
    </row>
    <row r="29" spans="1:7" ht="12.75">
      <c r="A29" s="86"/>
      <c r="D29" s="89"/>
      <c r="E29" s="89"/>
      <c r="F29" s="89"/>
      <c r="G29" s="115"/>
    </row>
    <row r="30" spans="4:7" ht="12.75">
      <c r="D30" s="118" t="str">
        <f>'[1]VIC Data'!C26</f>
        <v>Eastern</v>
      </c>
      <c r="E30" s="119" t="str">
        <f>'[1]VIC Data'!D26</f>
        <v>Northern</v>
      </c>
      <c r="F30" s="119" t="str">
        <f>'[1]VIC Data'!E26</f>
        <v>Western</v>
      </c>
      <c r="G30" s="80" t="str">
        <f>'[1]VIC Data'!F26</f>
        <v>VIC</v>
      </c>
    </row>
    <row r="31" spans="1:7" ht="12.75">
      <c r="A31" s="101" t="s">
        <v>33</v>
      </c>
      <c r="B31" s="120" t="str">
        <f>IF(MONTH('[1]VIC Data'!B31)&lt;7,YEAR('[1]VIC Data'!B31)-1&amp;"/"&amp;YEAR('[1]VIC Data'!B31),YEAR('[1]VIC Data'!B31)&amp;"/"&amp;(YEAR('[1]VIC Data'!B31)+1))</f>
        <v>2021/2022</v>
      </c>
      <c r="D31" s="88">
        <f>IF(ISBLANK('[1]VIC Data'!C31),"",'[1]VIC Data'!C31)</f>
        <v>1944272.3536926862</v>
      </c>
      <c r="E31" s="89">
        <f>IF(ISBLANK('[1]VIC Data'!D31),"",'[1]VIC Data'!D31)</f>
        <v>1592406.6717868366</v>
      </c>
      <c r="F31" s="89">
        <f>IF(ISBLANK('[1]VIC Data'!E31),"",'[1]VIC Data'!E31)</f>
        <v>1928020.633521871</v>
      </c>
      <c r="G31" s="90">
        <f>IF(ISBLANK('[1]VIC Data'!F31),"",'[1]VIC Data'!F31)</f>
        <v>5464699.659001393</v>
      </c>
    </row>
    <row r="32" spans="1:7" ht="12.75">
      <c r="A32" s="121"/>
      <c r="B32" s="122" t="s">
        <v>31</v>
      </c>
      <c r="D32" s="123">
        <f>D31/$G$31</f>
        <v>0.3557875958452908</v>
      </c>
      <c r="E32" s="124">
        <f>E31/$G$31</f>
        <v>0.2913987540310366</v>
      </c>
      <c r="F32" s="124">
        <f>F31/$G$31</f>
        <v>0.35281365012367266</v>
      </c>
      <c r="G32" s="125">
        <f>G31/$G$31</f>
        <v>1</v>
      </c>
    </row>
    <row r="35" spans="4:7" ht="15" customHeight="1">
      <c r="D35" s="73" t="s">
        <v>34</v>
      </c>
      <c r="E35" s="73"/>
      <c r="F35" s="73"/>
      <c r="G35" s="73"/>
    </row>
    <row r="36" ht="6" customHeight="1"/>
    <row r="37" spans="2:7" s="76" customFormat="1" ht="12.75">
      <c r="B37" s="70"/>
      <c r="D37" s="118" t="str">
        <f>'[1]VIC Data'!C2</f>
        <v>Eastern</v>
      </c>
      <c r="E37" s="119" t="str">
        <f>'[1]VIC Data'!D2</f>
        <v>Northern</v>
      </c>
      <c r="F37" s="119" t="str">
        <f>'[1]VIC Data'!E2</f>
        <v>Western</v>
      </c>
      <c r="G37" s="80" t="str">
        <f>'[1]VIC Data'!F2</f>
        <v>VIC</v>
      </c>
    </row>
    <row r="38" spans="1:7" ht="12.75">
      <c r="A38" s="101" t="s">
        <v>35</v>
      </c>
      <c r="B38" s="102" t="str">
        <f>TEXT('[1]VIC Data'!B3,"mmmm-yy")</f>
        <v>June-21</v>
      </c>
      <c r="D38" s="127">
        <f>'[1]VIC Data'!C6/'[1]VIC Data'!C3</f>
        <v>0.043965296202907386</v>
      </c>
      <c r="E38" s="128">
        <f>'[1]VIC Data'!D6/'[1]VIC Data'!D3</f>
        <v>0.04363466395656543</v>
      </c>
      <c r="F38" s="128">
        <f>'[1]VIC Data'!E6/'[1]VIC Data'!E3</f>
        <v>0.042452483792423654</v>
      </c>
      <c r="G38" s="129">
        <f>'[1]VIC Data'!F6/'[1]VIC Data'!F3</f>
        <v>0.04326255350666837</v>
      </c>
    </row>
    <row r="39" spans="1:7" ht="12.75">
      <c r="A39" s="91"/>
      <c r="B39" s="87" t="str">
        <f>TEXT('[1]VIC Data'!B4,"mmmm-yy")</f>
        <v>June-22</v>
      </c>
      <c r="D39" s="130">
        <f>'[1]VIC Data'!C7/'[1]VIC Data'!C4</f>
        <v>0.04500926152530962</v>
      </c>
      <c r="E39" s="131">
        <f>'[1]VIC Data'!D7/'[1]VIC Data'!D4</f>
        <v>0.044168478206109835</v>
      </c>
      <c r="F39" s="131">
        <f>'[1]VIC Data'!E7/'[1]VIC Data'!E4</f>
        <v>0.04430059374784598</v>
      </c>
      <c r="G39" s="132">
        <f>'[1]VIC Data'!F7/'[1]VIC Data'!F4</f>
        <v>0.04446647504717845</v>
      </c>
    </row>
    <row r="40" spans="1:7" ht="12.75">
      <c r="A40" s="91"/>
      <c r="B40" s="87" t="str">
        <f>TEXT('[1]VIC Data'!B5,"mmmm-yy")</f>
        <v>June-23</v>
      </c>
      <c r="D40" s="130">
        <f>'[1]VIC Data'!C8/'[1]VIC Data'!C5</f>
        <v>0.044170936651469865</v>
      </c>
      <c r="E40" s="131">
        <f>'[1]VIC Data'!D8/'[1]VIC Data'!D5</f>
        <v>0.043715440185092345</v>
      </c>
      <c r="F40" s="131">
        <f>'[1]VIC Data'!E8/'[1]VIC Data'!E5</f>
        <v>0.043765534506432564</v>
      </c>
      <c r="G40" s="132">
        <f>'[1]VIC Data'!F8/'[1]VIC Data'!F5</f>
        <v>0.04387275681323325</v>
      </c>
    </row>
    <row r="41" spans="1:7" s="93" customFormat="1" ht="12.75">
      <c r="A41" s="133"/>
      <c r="B41" s="134" t="str">
        <f>"% change "&amp;TEXT('[1]VIC Data'!B4,"yy")&amp;" &amp; "&amp;TEXT('[1]VIC Data'!B5,"yy")</f>
        <v>% change 22 &amp; 23</v>
      </c>
      <c r="D41" s="135">
        <f>(D40-D39)/D39</f>
        <v>-0.018625608273273822</v>
      </c>
      <c r="E41" s="136">
        <f>(E40-E39)/E39</f>
        <v>-0.010257043924026803</v>
      </c>
      <c r="F41" s="136">
        <f>(F40-F39)/F39</f>
        <v>-0.012077924834572462</v>
      </c>
      <c r="G41" s="137">
        <f>(G40-G39)/G39</f>
        <v>-0.013352041809369148</v>
      </c>
    </row>
    <row r="43" spans="2:7" s="76" customFormat="1" ht="12.75">
      <c r="B43" s="70"/>
      <c r="D43" s="118" t="str">
        <f>'[1]VIC Data'!C2</f>
        <v>Eastern</v>
      </c>
      <c r="E43" s="119" t="str">
        <f>'[1]VIC Data'!D2</f>
        <v>Northern</v>
      </c>
      <c r="F43" s="119" t="str">
        <f>'[1]VIC Data'!E2</f>
        <v>Western</v>
      </c>
      <c r="G43" s="80" t="str">
        <f>'[1]VIC Data'!F2</f>
        <v>VIC</v>
      </c>
    </row>
    <row r="44" spans="1:7" ht="12.75">
      <c r="A44" s="101" t="s">
        <v>36</v>
      </c>
      <c r="B44" s="102" t="str">
        <f>TEXT('[1]VIC Data'!B3,"mmmm-yy")</f>
        <v>June-21</v>
      </c>
      <c r="D44" s="127">
        <f>'[1]VIC Data'!C9/'[1]VIC Data'!C3</f>
        <v>0.03544777054612219</v>
      </c>
      <c r="E44" s="128">
        <f>'[1]VIC Data'!D9/'[1]VIC Data'!D3</f>
        <v>0.034797150124199434</v>
      </c>
      <c r="F44" s="128">
        <f>'[1]VIC Data'!E9/'[1]VIC Data'!E3</f>
        <v>0.0339041761902203</v>
      </c>
      <c r="G44" s="129">
        <f>'[1]VIC Data'!F9/'[1]VIC Data'!F3</f>
        <v>0.034633474416306306</v>
      </c>
    </row>
    <row r="45" spans="1:7" ht="12.75">
      <c r="A45" s="91"/>
      <c r="B45" s="87" t="str">
        <f>TEXT('[1]VIC Data'!B4,"mmmm-yy")</f>
        <v>June-22</v>
      </c>
      <c r="D45" s="130">
        <f>'[1]VIC Data'!C10/'[1]VIC Data'!C4</f>
        <v>0.03572831559582675</v>
      </c>
      <c r="E45" s="131">
        <f>'[1]VIC Data'!D10/'[1]VIC Data'!D4</f>
        <v>0.03519233775570933</v>
      </c>
      <c r="F45" s="131">
        <f>'[1]VIC Data'!E10/'[1]VIC Data'!E4</f>
        <v>0.03407227260474722</v>
      </c>
      <c r="G45" s="132">
        <f>'[1]VIC Data'!F10/'[1]VIC Data'!F4</f>
        <v>0.0349063882620959</v>
      </c>
    </row>
    <row r="46" spans="1:7" ht="12.75">
      <c r="A46" s="91"/>
      <c r="B46" s="87" t="str">
        <f>TEXT('[1]VIC Data'!B5,"mmmm-yy")</f>
        <v>June-23</v>
      </c>
      <c r="D46" s="130">
        <f>'[1]VIC Data'!C11/'[1]VIC Data'!C5</f>
        <v>0.03569295751189579</v>
      </c>
      <c r="E46" s="131">
        <f>'[1]VIC Data'!D11/'[1]VIC Data'!D5</f>
        <v>0.03487971323857009</v>
      </c>
      <c r="F46" s="131">
        <f>'[1]VIC Data'!E11/'[1]VIC Data'!E5</f>
        <v>0.03440557602499988</v>
      </c>
      <c r="G46" s="132">
        <f>'[1]VIC Data'!F11/'[1]VIC Data'!F5</f>
        <v>0.03493590152319853</v>
      </c>
    </row>
    <row r="47" spans="1:7" s="93" customFormat="1" ht="12.75">
      <c r="A47" s="133"/>
      <c r="B47" s="134" t="str">
        <f>"% change "&amp;TEXT('[1]VIC Data'!B4,"yy")&amp;" &amp; "&amp;TEXT('[1]VIC Data'!B5,"yy")</f>
        <v>% change 22 &amp; 23</v>
      </c>
      <c r="D47" s="135">
        <f>(D46-D45)/D45</f>
        <v>-0.0009896375841209702</v>
      </c>
      <c r="E47" s="136">
        <f>(E46-E45)/E45</f>
        <v>-0.008883312024036475</v>
      </c>
      <c r="F47" s="136">
        <f>(F46-F45)/F45</f>
        <v>0.009782247991471536</v>
      </c>
      <c r="G47" s="137">
        <f>(G46-G45)/G45</f>
        <v>0.0008454974167202006</v>
      </c>
    </row>
    <row r="48" spans="1:7" s="93" customFormat="1" ht="12.75">
      <c r="A48" s="138" t="s">
        <v>22</v>
      </c>
      <c r="B48" s="139"/>
      <c r="D48" s="140"/>
      <c r="E48" s="140"/>
      <c r="F48" s="140"/>
      <c r="G48" s="140"/>
    </row>
    <row r="49" ht="12.75">
      <c r="A49" s="138" t="s">
        <v>23</v>
      </c>
    </row>
    <row r="50" ht="12.75">
      <c r="A50" s="138" t="s">
        <v>25</v>
      </c>
    </row>
    <row r="52" spans="1:4" ht="12.75">
      <c r="A52" s="141" t="s">
        <v>26</v>
      </c>
      <c r="B52" s="2"/>
      <c r="C52" s="1"/>
      <c r="D52" s="6"/>
    </row>
    <row r="53" spans="1:4" ht="12.75">
      <c r="A53" s="141" t="s">
        <v>27</v>
      </c>
      <c r="B53" s="2"/>
      <c r="C53" s="1"/>
      <c r="D53" s="6"/>
    </row>
  </sheetData>
  <sheetProtection/>
  <mergeCells count="3">
    <mergeCell ref="D2:G2"/>
    <mergeCell ref="D3:G3"/>
    <mergeCell ref="D35:G35"/>
  </mergeCells>
  <printOptions/>
  <pageMargins left="0.7480314960629921" right="0.7480314960629921" top="0.85" bottom="0.984251968503937" header="0.83" footer="0.5118110236220472"/>
  <pageSetup fitToHeight="1" fitToWidth="1" horizontalDpi="600" verticalDpi="600" orientation="portrait" paperSize="9" scale="89" r:id="rId2"/>
  <headerFooter alignWithMargins="0">
    <oddFooter>&amp;L&amp;8Produced by Trade and Strategy, Dairy Australia Limited
Source: Dairy manufacturers&amp;R&amp;8Date Issued: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="75" zoomScaleNormal="75" zoomScalePageLayoutView="0" workbookViewId="0" topLeftCell="A26">
      <selection activeCell="I51" sqref="I51"/>
    </sheetView>
  </sheetViews>
  <sheetFormatPr defaultColWidth="9.00390625" defaultRowHeight="12.75"/>
  <cols>
    <col min="1" max="1" width="11.125" style="1" bestFit="1" customWidth="1"/>
    <col min="2" max="2" width="6.375" style="2" bestFit="1" customWidth="1"/>
    <col min="3" max="3" width="0.875" style="1" customWidth="1"/>
    <col min="4" max="5" width="9.125" style="6" customWidth="1"/>
    <col min="6" max="6" width="8.125" style="7" customWidth="1"/>
    <col min="7" max="7" width="0.875" style="1" customWidth="1"/>
    <col min="8" max="9" width="9.125" style="6" customWidth="1"/>
    <col min="10" max="10" width="8.125" style="7" customWidth="1"/>
    <col min="11" max="11" width="0.875" style="1" customWidth="1"/>
    <col min="12" max="13" width="9.125" style="6" customWidth="1"/>
    <col min="14" max="14" width="8.125" style="7" customWidth="1"/>
    <col min="15" max="15" width="0.875" style="1" customWidth="1"/>
    <col min="16" max="17" width="9.125" style="6" customWidth="1"/>
    <col min="18" max="18" width="8.125" style="7" customWidth="1"/>
    <col min="19" max="19" width="0.875" style="1" customWidth="1"/>
    <col min="20" max="16384" width="9.00390625" style="1" customWidth="1"/>
  </cols>
  <sheetData>
    <row r="1" spans="4:14" ht="12.75">
      <c r="D1" s="3"/>
      <c r="E1" s="3"/>
      <c r="F1" s="4"/>
      <c r="G1" s="5"/>
      <c r="H1" s="3"/>
      <c r="I1" s="3"/>
      <c r="J1" s="4"/>
      <c r="K1" s="5"/>
      <c r="L1" s="3"/>
      <c r="M1" s="3"/>
      <c r="N1" s="4"/>
    </row>
    <row r="2" spans="4:14" ht="22.5">
      <c r="D2" s="3"/>
      <c r="E2" s="3"/>
      <c r="F2" s="8"/>
      <c r="G2" s="5"/>
      <c r="H2" s="3"/>
      <c r="I2" s="9" t="s">
        <v>0</v>
      </c>
      <c r="J2" s="4"/>
      <c r="K2" s="5"/>
      <c r="L2" s="3"/>
      <c r="M2" s="3"/>
      <c r="N2" s="4"/>
    </row>
    <row r="3" spans="4:14" ht="22.5">
      <c r="D3" s="3"/>
      <c r="E3" s="3"/>
      <c r="F3" s="10"/>
      <c r="G3" s="5"/>
      <c r="H3" s="3"/>
      <c r="I3" s="9" t="str">
        <f>IF(MONTH('[1]VIC Monthly Data'!F2)&lt;7,RIGHT(YEAR('[1]VIC Monthly Data'!F2),2)&amp;"/"&amp;RIGHT(YEAR('[1]VIC Monthly Data'!F2)+1,2),RIGHT(YEAR('[1]VIC Monthly Data'!F2)+1,2)&amp;"/"&amp;RIGHT((YEAR('[1]VIC Monthly Data'!F2)+2),2))&amp;" by Region"</f>
        <v>22/23 by Region</v>
      </c>
      <c r="J3" s="4"/>
      <c r="K3" s="5"/>
      <c r="L3" s="3"/>
      <c r="M3" s="3"/>
      <c r="N3" s="4"/>
    </row>
    <row r="4" spans="4:14" ht="22.5" customHeight="1">
      <c r="D4" s="3"/>
      <c r="E4" s="3"/>
      <c r="F4" s="10"/>
      <c r="G4" s="5"/>
      <c r="H4" s="11" t="s">
        <v>1</v>
      </c>
      <c r="I4" s="11"/>
      <c r="J4" s="11"/>
      <c r="K4" s="5"/>
      <c r="L4" s="3"/>
      <c r="M4" s="3"/>
      <c r="N4" s="4"/>
    </row>
    <row r="5" spans="14:15" ht="15">
      <c r="N5" s="12"/>
      <c r="O5" s="13"/>
    </row>
    <row r="7" spans="2:18" s="14" customFormat="1" ht="12.75">
      <c r="B7" s="15"/>
      <c r="D7" s="16"/>
      <c r="E7" s="17" t="s">
        <v>2</v>
      </c>
      <c r="F7" s="18"/>
      <c r="H7" s="16"/>
      <c r="I7" s="17" t="s">
        <v>3</v>
      </c>
      <c r="J7" s="18"/>
      <c r="L7" s="16"/>
      <c r="M7" s="17" t="s">
        <v>4</v>
      </c>
      <c r="N7" s="18"/>
      <c r="P7" s="16"/>
      <c r="Q7" s="17" t="s">
        <v>5</v>
      </c>
      <c r="R7" s="18"/>
    </row>
    <row r="8" spans="2:19" s="19" customFormat="1" ht="17.25" customHeight="1">
      <c r="B8" s="2"/>
      <c r="D8" s="20" t="str">
        <f>IF(MONTH('[1]VIC Monthly Data'!F2)&lt;7,RIGHT(YEAR('[1]VIC Monthly Data'!F2)-1,2)&amp;"/"&amp;RIGHT(YEAR('[1]VIC Monthly Data'!F2),2),RIGHT(YEAR('[1]VIC Monthly Data'!F2),2)&amp;"/"&amp;RIGHT((YEAR('[1]VIC Monthly Data'!F2)+1),2))</f>
        <v>21/22</v>
      </c>
      <c r="E8" s="21" t="str">
        <f>IF(MONTH('[1]VIC Monthly Data'!F2)&lt;7,RIGHT(YEAR('[1]VIC Monthly Data'!F2),2)&amp;"/"&amp;RIGHT(YEAR('[1]VIC Monthly Data'!F2)+1,2),RIGHT(YEAR('[1]VIC Monthly Data'!F2)+1,2)&amp;"/"&amp;RIGHT((YEAR('[1]VIC Monthly Data'!F2)+2),2))</f>
        <v>22/23</v>
      </c>
      <c r="F8" s="22" t="s">
        <v>6</v>
      </c>
      <c r="G8" s="15"/>
      <c r="H8" s="20" t="str">
        <f>IF(MONTH('[1]VIC Monthly Data'!F2)&lt;7,RIGHT(YEAR('[1]VIC Monthly Data'!F2)-1,2)&amp;"/"&amp;RIGHT(YEAR('[1]VIC Monthly Data'!F2),2),RIGHT(YEAR('[1]VIC Monthly Data'!F2),2)&amp;"/"&amp;RIGHT((YEAR('[1]VIC Monthly Data'!F2)+1),2))</f>
        <v>21/22</v>
      </c>
      <c r="I8" s="21" t="str">
        <f>IF(MONTH('[1]VIC Monthly Data'!F2)&lt;7,RIGHT(YEAR('[1]VIC Monthly Data'!F2),2)&amp;"/"&amp;RIGHT(YEAR('[1]VIC Monthly Data'!F2)+1,2),RIGHT(YEAR('[1]VIC Monthly Data'!F2)+1,2)&amp;"/"&amp;RIGHT((YEAR('[1]VIC Monthly Data'!F2)+2),2))</f>
        <v>22/23</v>
      </c>
      <c r="J8" s="22" t="s">
        <v>6</v>
      </c>
      <c r="K8" s="15"/>
      <c r="L8" s="20" t="str">
        <f>IF(MONTH('[1]VIC Monthly Data'!F2)&lt;7,RIGHT(YEAR('[1]VIC Monthly Data'!F2)-1,2)&amp;"/"&amp;RIGHT(YEAR('[1]VIC Monthly Data'!F2),2),RIGHT(YEAR('[1]VIC Monthly Data'!F2),2)&amp;"/"&amp;RIGHT((YEAR('[1]VIC Monthly Data'!F2)+1),2))</f>
        <v>21/22</v>
      </c>
      <c r="M8" s="21" t="str">
        <f>IF(MONTH('[1]VIC Monthly Data'!F2)&lt;7,RIGHT(YEAR('[1]VIC Monthly Data'!F2),2)&amp;"/"&amp;RIGHT(YEAR('[1]VIC Monthly Data'!F2)+1,2),RIGHT(YEAR('[1]VIC Monthly Data'!F2)+1,2)&amp;"/"&amp;RIGHT((YEAR('[1]VIC Monthly Data'!F2)+2),2))</f>
        <v>22/23</v>
      </c>
      <c r="N8" s="22" t="s">
        <v>6</v>
      </c>
      <c r="O8" s="23"/>
      <c r="P8" s="20" t="str">
        <f>IF(MONTH('[1]VIC Monthly Data'!F2)&lt;7,RIGHT(YEAR('[1]VIC Monthly Data'!F2)-1,2)&amp;"/"&amp;RIGHT(YEAR('[1]VIC Monthly Data'!F2),2),RIGHT(YEAR('[1]VIC Monthly Data'!F2),2)&amp;"/"&amp;RIGHT((YEAR('[1]VIC Monthly Data'!F2)+1),2))</f>
        <v>21/22</v>
      </c>
      <c r="Q8" s="21" t="str">
        <f>IF(MONTH('[1]VIC Monthly Data'!F2)&lt;7,RIGHT(YEAR('[1]VIC Monthly Data'!F2),2)&amp;"/"&amp;RIGHT(YEAR('[1]VIC Monthly Data'!F2)+1,2),RIGHT(YEAR('[1]VIC Monthly Data'!F2)+1,2)&amp;"/"&amp;RIGHT((YEAR('[1]VIC Monthly Data'!F2)+2),2))</f>
        <v>22/23</v>
      </c>
      <c r="R8" s="22" t="s">
        <v>6</v>
      </c>
      <c r="S8" s="2"/>
    </row>
    <row r="9" spans="2:19" s="24" customFormat="1" ht="1.5" customHeight="1">
      <c r="B9" s="25"/>
      <c r="D9" s="26"/>
      <c r="E9" s="27"/>
      <c r="F9" s="28"/>
      <c r="G9" s="29"/>
      <c r="H9" s="26"/>
      <c r="I9" s="27"/>
      <c r="J9" s="28"/>
      <c r="K9" s="29"/>
      <c r="L9" s="26"/>
      <c r="M9" s="27"/>
      <c r="N9" s="28"/>
      <c r="O9" s="29"/>
      <c r="P9" s="26"/>
      <c r="Q9" s="27"/>
      <c r="R9" s="28"/>
      <c r="S9" s="29"/>
    </row>
    <row r="10" spans="2:18" s="19" customFormat="1" ht="12.75">
      <c r="B10" s="2"/>
      <c r="D10" s="30"/>
      <c r="E10" s="31"/>
      <c r="F10" s="32"/>
      <c r="G10" s="33"/>
      <c r="H10" s="30"/>
      <c r="I10" s="31"/>
      <c r="J10" s="32"/>
      <c r="L10" s="34"/>
      <c r="M10" s="35"/>
      <c r="N10" s="36"/>
      <c r="P10" s="34"/>
      <c r="Q10" s="35"/>
      <c r="R10" s="36"/>
    </row>
    <row r="11" spans="1:18" ht="15" customHeight="1">
      <c r="A11" s="37" t="s">
        <v>7</v>
      </c>
      <c r="B11" s="38"/>
      <c r="C11" s="39"/>
      <c r="D11" s="40">
        <f>IF(ISBLANK('[1]VIC Monthly Data'!B2),"",'[1]VIC Monthly Data'!B2)</f>
        <v>116.39192102999999</v>
      </c>
      <c r="E11" s="41">
        <f>IF(ISBLANK('[1]VIC Monthly Data'!B14),"",'[1]VIC Monthly Data'!B14)</f>
        <v>106.4394712098428</v>
      </c>
      <c r="F11" s="42">
        <f>IF(D11="","",IF(E11="","",IF(D11=0,0,IF(E11=0,0,(E11-D11)/D11))))</f>
        <v>-0.085508081077139</v>
      </c>
      <c r="G11" s="43"/>
      <c r="H11" s="40">
        <f>IF(ISBLANK('[1]VIC Monthly Data'!C2),"",'[1]VIC Monthly Data'!C2)</f>
        <v>116.22267909406455</v>
      </c>
      <c r="I11" s="41">
        <f>IF(ISBLANK('[1]VIC Monthly Data'!C14),"",'[1]VIC Monthly Data'!C14)</f>
        <v>114.55246898054732</v>
      </c>
      <c r="J11" s="42">
        <f>IF(H11="","",IF(I11="","",IF(H11=0,0,IF(I11=0,0,(I11-H11)/H11))))</f>
        <v>-0.014370776224883338</v>
      </c>
      <c r="L11" s="40">
        <f>IF(ISBLANK('[1]VIC Monthly Data'!D2),"",'[1]VIC Monthly Data'!D2)</f>
        <v>179.251779</v>
      </c>
      <c r="M11" s="41">
        <f>IF(ISBLANK('[1]VIC Monthly Data'!D14),"",'[1]VIC Monthly Data'!D14)</f>
        <v>165.38192267421675</v>
      </c>
      <c r="N11" s="42">
        <f>IF(L11="","",IF(M11="","",IF(L11=0,0,IF(M11=0,0,(M11-L11)/L11))))</f>
        <v>-0.07737639427156394</v>
      </c>
      <c r="P11" s="40">
        <f>IF(ISBLANK('[1]VIC Monthly Data'!E2),"",'[1]VIC Monthly Data'!E2)</f>
        <v>411.86637912406457</v>
      </c>
      <c r="Q11" s="41">
        <f>IF(ISBLANK('[1]VIC Monthly Data'!E14),"",'[1]VIC Monthly Data'!E14)</f>
        <v>386.37386286460685</v>
      </c>
      <c r="R11" s="42">
        <f>IF(P11="","",IF(Q11="","",IF(P11=0,0,IF(Q11=0,0,(Q11-P11)/P11))))</f>
        <v>-0.06189511344352467</v>
      </c>
    </row>
    <row r="12" spans="1:18" ht="15" customHeight="1">
      <c r="A12" s="44"/>
      <c r="B12" s="45" t="s">
        <v>8</v>
      </c>
      <c r="C12" s="46"/>
      <c r="D12" s="41">
        <f>IF(D11="","",D11)</f>
        <v>116.39192102999999</v>
      </c>
      <c r="E12" s="41">
        <f>IF(E11="","",E11)</f>
        <v>106.4394712098428</v>
      </c>
      <c r="F12" s="42">
        <f>IF(D12="","",IF(E12="","",IF(D12=0,0,IF(E12=0,0,(E12-D12)/D12))))</f>
        <v>-0.085508081077139</v>
      </c>
      <c r="G12" s="43"/>
      <c r="H12" s="40">
        <f>IF(H11="","",H11)</f>
        <v>116.22267909406455</v>
      </c>
      <c r="I12" s="41">
        <f>IF(I11="","",I11)</f>
        <v>114.55246898054732</v>
      </c>
      <c r="J12" s="42">
        <f>IF(H12="","",IF(I12="","",IF(H12=0,0,IF(I12=0,0,(I12-H12)/H12))))</f>
        <v>-0.014370776224883338</v>
      </c>
      <c r="L12" s="40">
        <f>IF(L11="","",L11)</f>
        <v>179.251779</v>
      </c>
      <c r="M12" s="41">
        <f>IF(M11="","",M11)</f>
        <v>165.38192267421675</v>
      </c>
      <c r="N12" s="42">
        <f>IF(L12="","",IF(M12="","",IF(L12=0,0,IF(M12=0,0,(M12-L12)/L12))))</f>
        <v>-0.07737639427156394</v>
      </c>
      <c r="P12" s="40">
        <f>IF(P11="","",P11)</f>
        <v>411.86637912406457</v>
      </c>
      <c r="Q12" s="41">
        <f>IF(Q11="","",Q11)</f>
        <v>386.37386286460685</v>
      </c>
      <c r="R12" s="42">
        <f>IF(P12="","",IF(Q12="","",IF(P12=0,0,IF(Q12=0,0,(Q12-P12)/P12))))</f>
        <v>-0.06189511344352467</v>
      </c>
    </row>
    <row r="13" spans="1:18" ht="15" customHeight="1">
      <c r="A13" s="44"/>
      <c r="D13" s="40"/>
      <c r="E13" s="41"/>
      <c r="F13" s="42"/>
      <c r="G13" s="43"/>
      <c r="H13" s="40"/>
      <c r="I13" s="41"/>
      <c r="J13" s="42"/>
      <c r="L13" s="40"/>
      <c r="M13" s="41"/>
      <c r="N13" s="42"/>
      <c r="P13" s="40"/>
      <c r="Q13" s="41"/>
      <c r="R13" s="42"/>
    </row>
    <row r="14" spans="1:18" ht="15" customHeight="1">
      <c r="A14" s="37" t="s">
        <v>9</v>
      </c>
      <c r="B14" s="38"/>
      <c r="C14" s="39"/>
      <c r="D14" s="40">
        <f>IF(ISBLANK('[1]VIC Monthly Data'!B3),"",'[1]VIC Monthly Data'!B3)</f>
        <v>158.61374505000006</v>
      </c>
      <c r="E14" s="41">
        <f>IF(ISBLANK('[1]VIC Monthly Data'!B15),"",'[1]VIC Monthly Data'!B15)</f>
        <v>144.84195801609448</v>
      </c>
      <c r="F14" s="42">
        <f>IF(D14="","",IF(E14="","",IF(D14=0,0,IF(E14=0,0,(E14-D14)/D14))))</f>
        <v>-0.08682593699281409</v>
      </c>
      <c r="G14" s="43"/>
      <c r="H14" s="40">
        <f>IF(ISBLANK('[1]VIC Monthly Data'!C3),"",'[1]VIC Monthly Data'!C3)</f>
        <v>126.7016211352224</v>
      </c>
      <c r="I14" s="41">
        <f>IF(ISBLANK('[1]VIC Monthly Data'!C15),"",'[1]VIC Monthly Data'!C15)</f>
        <v>124.41433447146491</v>
      </c>
      <c r="J14" s="42">
        <f>IF(H14="","",IF(I14="","",IF(H14=0,0,IF(I14=0,0,(I14-H14)/H14))))</f>
        <v>-0.018052544578860408</v>
      </c>
      <c r="L14" s="40">
        <f>IF(ISBLANK('[1]VIC Monthly Data'!D3),"",'[1]VIC Monthly Data'!D3)</f>
        <v>186.24383002</v>
      </c>
      <c r="M14" s="41">
        <f>IF(ISBLANK('[1]VIC Monthly Data'!D15),"",'[1]VIC Monthly Data'!D15)</f>
        <v>181.35902641686187</v>
      </c>
      <c r="N14" s="42">
        <f>IF(L14="","",IF(M14="","",IF(L14=0,0,IF(M14=0,0,(M14-L14)/L14))))</f>
        <v>-0.026228002305437793</v>
      </c>
      <c r="P14" s="40">
        <f>IF(ISBLANK('[1]VIC Monthly Data'!E3),"",'[1]VIC Monthly Data'!E3)</f>
        <v>471.55919620522246</v>
      </c>
      <c r="Q14" s="41">
        <f>IF(ISBLANK('[1]VIC Monthly Data'!E15),"",'[1]VIC Monthly Data'!E15)</f>
        <v>450.6153189044213</v>
      </c>
      <c r="R14" s="42">
        <f>IF(P14="","",IF(Q14="","",IF(P14=0,0,IF(Q14=0,0,(Q14-P14)/P14))))</f>
        <v>-0.04441410000980318</v>
      </c>
    </row>
    <row r="15" spans="1:18" ht="15" customHeight="1">
      <c r="A15" s="44"/>
      <c r="B15" s="45" t="s">
        <v>8</v>
      </c>
      <c r="C15" s="46"/>
      <c r="D15" s="41">
        <f>IF(D14="","",D14+D12)</f>
        <v>275.0056660800001</v>
      </c>
      <c r="E15" s="41">
        <f>E12+E14</f>
        <v>251.28142922593727</v>
      </c>
      <c r="F15" s="42">
        <f>IF(D15="","",IF(E15="","",IF(D15=0,0,IF(E15=0,0,(E15-D15)/D15))))</f>
        <v>-0.08626817473339385</v>
      </c>
      <c r="G15" s="43"/>
      <c r="H15" s="40">
        <f>IF(H14="","",H14+H12)</f>
        <v>242.92430022928693</v>
      </c>
      <c r="I15" s="41">
        <f>I12+I14</f>
        <v>238.96680345201224</v>
      </c>
      <c r="J15" s="42">
        <f>IF(H15="","",IF(I15="","",IF(H15=0,0,IF(I15=0,0,(I15-H15)/H15))))</f>
        <v>-0.016291069989866618</v>
      </c>
      <c r="L15" s="40">
        <f>IF(L14="","",L14+L12)</f>
        <v>365.49560901999996</v>
      </c>
      <c r="M15" s="41">
        <f>M12+M14</f>
        <v>346.7409490910786</v>
      </c>
      <c r="N15" s="42">
        <f>IF(L15="","",IF(M15="","",IF(L15=0,0,IF(M15=0,0,(M15-L15)/L15))))</f>
        <v>-0.051312955521430316</v>
      </c>
      <c r="P15" s="40">
        <f>IF(P14="","",P14+P12)</f>
        <v>883.4255753292871</v>
      </c>
      <c r="Q15" s="41">
        <f>Q12+Q14</f>
        <v>836.9891817690282</v>
      </c>
      <c r="R15" s="42">
        <f>IF(P15="","",IF(Q15="","",IF(P15=0,0,IF(Q15=0,0,(Q15-P15)/P15))))</f>
        <v>-0.052564013151815615</v>
      </c>
    </row>
    <row r="16" spans="1:18" ht="15" customHeight="1">
      <c r="A16" s="44"/>
      <c r="D16" s="40"/>
      <c r="E16" s="41"/>
      <c r="F16" s="42"/>
      <c r="G16" s="43"/>
      <c r="H16" s="40"/>
      <c r="I16" s="41"/>
      <c r="J16" s="42"/>
      <c r="L16" s="40"/>
      <c r="M16" s="41"/>
      <c r="N16" s="42"/>
      <c r="P16" s="40"/>
      <c r="Q16" s="41"/>
      <c r="R16" s="42"/>
    </row>
    <row r="17" spans="1:18" ht="15" customHeight="1">
      <c r="A17" s="37" t="s">
        <v>10</v>
      </c>
      <c r="B17" s="38"/>
      <c r="C17" s="39"/>
      <c r="D17" s="40">
        <f>IF(ISBLANK('[1]VIC Monthly Data'!B4),"",'[1]VIC Monthly Data'!B4)</f>
        <v>206.52568200999997</v>
      </c>
      <c r="E17" s="41">
        <f>IF(ISBLANK('[1]VIC Monthly Data'!B16),"",'[1]VIC Monthly Data'!B16)</f>
        <v>189.66996823723662</v>
      </c>
      <c r="F17" s="42">
        <f>IF(D17="","",IF(E17="","",IF(D17=0,0,IF(E17=0,0,(E17-D17)/D17))))</f>
        <v>-0.08161558218191575</v>
      </c>
      <c r="G17" s="43"/>
      <c r="H17" s="40">
        <f>IF(ISBLANK('[1]VIC Monthly Data'!C4),"",'[1]VIC Monthly Data'!C4)</f>
        <v>155.83608402</v>
      </c>
      <c r="I17" s="41">
        <f>IF(ISBLANK('[1]VIC Monthly Data'!C16),"",'[1]VIC Monthly Data'!C16)</f>
        <v>147.185062355638</v>
      </c>
      <c r="J17" s="42">
        <f>IF(H17="","",IF(I17="","",IF(H17=0,0,IF(I17=0,0,(I17-H17)/H17))))</f>
        <v>-0.055513597628978666</v>
      </c>
      <c r="L17" s="40">
        <f>IF(ISBLANK('[1]VIC Monthly Data'!D4),"",'[1]VIC Monthly Data'!D4)</f>
        <v>202.29838901</v>
      </c>
      <c r="M17" s="41">
        <f>IF(ISBLANK('[1]VIC Monthly Data'!D16),"",'[1]VIC Monthly Data'!D16)</f>
        <v>190.87980708030753</v>
      </c>
      <c r="N17" s="42">
        <f>IF(L17="","",IF(M17="","",IF(L17=0,0,IF(M17=0,0,(M17-L17)/L17))))</f>
        <v>-0.05644425536739209</v>
      </c>
      <c r="P17" s="40">
        <f>IF(ISBLANK('[1]VIC Monthly Data'!E4),"",'[1]VIC Monthly Data'!E4)</f>
        <v>564.66015504</v>
      </c>
      <c r="Q17" s="41">
        <f>IF(ISBLANK('[1]VIC Monthly Data'!E16),"",'[1]VIC Monthly Data'!E16)</f>
        <v>527.7348376731821</v>
      </c>
      <c r="R17" s="42">
        <f>IF(P17="","",IF(Q17="","",IF(P17=0,0,IF(Q17=0,0,(Q17-P17)/P17))))</f>
        <v>-0.0653938781357825</v>
      </c>
    </row>
    <row r="18" spans="1:18" ht="15" customHeight="1">
      <c r="A18" s="44"/>
      <c r="B18" s="45" t="s">
        <v>8</v>
      </c>
      <c r="C18" s="46"/>
      <c r="D18" s="41">
        <f>IF(D17="","",D17+D15)</f>
        <v>481.53134809000005</v>
      </c>
      <c r="E18" s="41">
        <f>E15+E17</f>
        <v>440.95139746317386</v>
      </c>
      <c r="F18" s="42">
        <f>IF(D18="","",IF(E18="","",IF(D18=0,0,IF(E18=0,0,(E18-D18)/D18))))</f>
        <v>-0.08427270786790321</v>
      </c>
      <c r="G18" s="43"/>
      <c r="H18" s="40">
        <f>IF(H17="","",H17+H15)</f>
        <v>398.7603842492869</v>
      </c>
      <c r="I18" s="41">
        <f>I15+I17</f>
        <v>386.1518658076502</v>
      </c>
      <c r="J18" s="42">
        <f>IF(H18="","",IF(I18="","",IF(H18=0,0,IF(I18=0,0,(I18-H18)/H18))))</f>
        <v>-0.031619285514968384</v>
      </c>
      <c r="L18" s="40">
        <f>IF(L17="","",L17+L15)</f>
        <v>567.79399803</v>
      </c>
      <c r="M18" s="41">
        <f>M15+M17</f>
        <v>537.6207561713861</v>
      </c>
      <c r="N18" s="42">
        <f>IF(L18="","",IF(M18="","",IF(L18=0,0,IF(M18=0,0,(M18-L18)/L18))))</f>
        <v>-0.05314117789779746</v>
      </c>
      <c r="P18" s="40">
        <f>IF(P17="","",P17+P15)</f>
        <v>1448.085730369287</v>
      </c>
      <c r="Q18" s="41">
        <f>Q15+Q17</f>
        <v>1364.7240194422102</v>
      </c>
      <c r="R18" s="42">
        <f>IF(P18="","",IF(Q18="","",IF(P18=0,0,IF(Q18=0,0,(Q18-P18)/P18))))</f>
        <v>-0.05756683404774526</v>
      </c>
    </row>
    <row r="19" spans="1:18" ht="15" customHeight="1">
      <c r="A19" s="44"/>
      <c r="D19" s="40"/>
      <c r="E19" s="41"/>
      <c r="F19" s="42"/>
      <c r="G19" s="43"/>
      <c r="H19" s="40"/>
      <c r="I19" s="41"/>
      <c r="J19" s="42"/>
      <c r="L19" s="40"/>
      <c r="M19" s="41"/>
      <c r="N19" s="42"/>
      <c r="P19" s="40"/>
      <c r="Q19" s="41"/>
      <c r="R19" s="42"/>
    </row>
    <row r="20" spans="1:18" ht="15" customHeight="1">
      <c r="A20" s="37" t="s">
        <v>11</v>
      </c>
      <c r="B20" s="38"/>
      <c r="C20" s="39"/>
      <c r="D20" s="40">
        <f>IF(ISBLANK('[1]VIC Monthly Data'!B5),"",'[1]VIC Monthly Data'!B5)</f>
        <v>233.99114201999996</v>
      </c>
      <c r="E20" s="41">
        <f>IF(ISBLANK('[1]VIC Monthly Data'!B17),"",'[1]VIC Monthly Data'!B17)</f>
        <v>216.84850401328677</v>
      </c>
      <c r="F20" s="42">
        <f>IF(D20="","",IF(E20="","",IF(D20=0,0,IF(E20=0,0,(E20-D20)/D20))))</f>
        <v>-0.07326191008225409</v>
      </c>
      <c r="G20" s="43"/>
      <c r="H20" s="40">
        <f>IF(ISBLANK('[1]VIC Monthly Data'!C5),"",'[1]VIC Monthly Data'!C5)</f>
        <v>169.98131551</v>
      </c>
      <c r="I20" s="41">
        <f>IF(ISBLANK('[1]VIC Monthly Data'!C17),"",'[1]VIC Monthly Data'!C17)</f>
        <v>157.68709529391944</v>
      </c>
      <c r="J20" s="42">
        <f>IF(H20="","",IF(I20="","",IF(H20=0,0,IF(I20=0,0,(I20-H20)/H20))))</f>
        <v>-0.07232689180686622</v>
      </c>
      <c r="L20" s="40">
        <f>IF(ISBLANK('[1]VIC Monthly Data'!D5),"",'[1]VIC Monthly Data'!D5)</f>
        <v>219.08759801</v>
      </c>
      <c r="M20" s="41">
        <f>IF(ISBLANK('[1]VIC Monthly Data'!D17),"",'[1]VIC Monthly Data'!D17)</f>
        <v>201.18012679008967</v>
      </c>
      <c r="N20" s="42">
        <f>IF(L20="","",IF(M20="","",IF(L20=0,0,IF(M20=0,0,(M20-L20)/L20))))</f>
        <v>-0.08173658108704517</v>
      </c>
      <c r="P20" s="40">
        <f>IF(ISBLANK('[1]VIC Monthly Data'!E5),"",'[1]VIC Monthly Data'!E5)</f>
        <v>623.0600555399999</v>
      </c>
      <c r="Q20" s="41">
        <f>IF(ISBLANK('[1]VIC Monthly Data'!E17),"",'[1]VIC Monthly Data'!E17)</f>
        <v>575.7157260972958</v>
      </c>
      <c r="R20" s="42">
        <f>IF(P20="","",IF(Q20="","",IF(P20=0,0,IF(Q20=0,0,(Q20-P20)/P20))))</f>
        <v>-0.07598678333129735</v>
      </c>
    </row>
    <row r="21" spans="1:18" ht="15" customHeight="1">
      <c r="A21" s="44"/>
      <c r="B21" s="45" t="s">
        <v>8</v>
      </c>
      <c r="C21" s="46"/>
      <c r="D21" s="41">
        <f>IF(D20="","",D20+D18)</f>
        <v>715.52249011</v>
      </c>
      <c r="E21" s="41">
        <f>E18+E20</f>
        <v>657.7999014764606</v>
      </c>
      <c r="F21" s="42">
        <f>IF(D21="","",IF(E21="","",IF(D21=0,0,IF(E21=0,0,(E21-D21)/D21))))</f>
        <v>-0.0806719417368216</v>
      </c>
      <c r="G21" s="43"/>
      <c r="H21" s="40">
        <f>IF(H20="","",H20+H18)</f>
        <v>568.7416997592869</v>
      </c>
      <c r="I21" s="41">
        <f>IF(I20="","",I20+I18)</f>
        <v>543.8389611015697</v>
      </c>
      <c r="J21" s="42">
        <f>IF(H21="","",IF(I21="","",IF(H21=0,0,IF(I21=0,0,(I21-H21)/H21))))</f>
        <v>-0.04378567400325494</v>
      </c>
      <c r="L21" s="40">
        <f>IF(L20="","",L20+L18)</f>
        <v>786.88159604</v>
      </c>
      <c r="M21" s="41">
        <f>IF(M20="","",M20+M18)</f>
        <v>738.8008829614757</v>
      </c>
      <c r="N21" s="42">
        <f>IF(L21="","",IF(M21="","",IF(L21=0,0,IF(M21=0,0,(M21-L21)/L21))))</f>
        <v>-0.06110285628802548</v>
      </c>
      <c r="P21" s="40">
        <f>IF(P20="","",P20+P18)</f>
        <v>2071.145785909287</v>
      </c>
      <c r="Q21" s="41">
        <f>IF(Q20="","",Q20+Q18)</f>
        <v>1940.439745539506</v>
      </c>
      <c r="R21" s="42">
        <f>IF(P21="","",IF(Q21="","",IF(P21=0,0,IF(Q21=0,0,(Q21-P21)/P21))))</f>
        <v>-0.06310808310019454</v>
      </c>
    </row>
    <row r="22" spans="1:18" ht="15" customHeight="1">
      <c r="A22" s="44"/>
      <c r="D22" s="40"/>
      <c r="E22" s="41"/>
      <c r="F22" s="42"/>
      <c r="G22" s="43"/>
      <c r="H22" s="40"/>
      <c r="I22" s="41"/>
      <c r="J22" s="42"/>
      <c r="L22" s="40"/>
      <c r="M22" s="41"/>
      <c r="N22" s="42"/>
      <c r="P22" s="40"/>
      <c r="Q22" s="41"/>
      <c r="R22" s="42"/>
    </row>
    <row r="23" spans="1:18" ht="15" customHeight="1">
      <c r="A23" s="37" t="s">
        <v>12</v>
      </c>
      <c r="B23" s="38"/>
      <c r="C23" s="39"/>
      <c r="D23" s="40">
        <f>IF(ISBLANK('[1]VIC Monthly Data'!B6),"",'[1]VIC Monthly Data'!B6)</f>
        <v>220.40829700999996</v>
      </c>
      <c r="E23" s="41">
        <f>IF(ISBLANK('[1]VIC Monthly Data'!B18),"",'[1]VIC Monthly Data'!B18)</f>
        <v>197.83579120145959</v>
      </c>
      <c r="F23" s="42">
        <f>IF(D23="","",IF(E23="","",IF(D23=0,0,IF(E23=0,0,(E23-D23)/D23))))</f>
        <v>-0.10241223272786439</v>
      </c>
      <c r="G23" s="43"/>
      <c r="H23" s="40">
        <f>IF(ISBLANK('[1]VIC Monthly Data'!C6),"",'[1]VIC Monthly Data'!C6)</f>
        <v>162.05266505</v>
      </c>
      <c r="I23" s="41">
        <f>IF(ISBLANK('[1]VIC Monthly Data'!C18),"",'[1]VIC Monthly Data'!C18)</f>
        <v>142.479809499006</v>
      </c>
      <c r="J23" s="42">
        <f>IF(H23="","",IF(I23="","",IF(H23=0,0,IF(I23=0,0,(I23-H23)/H23))))</f>
        <v>-0.12078083100302586</v>
      </c>
      <c r="L23" s="40">
        <f>IF(ISBLANK('[1]VIC Monthly Data'!D6),"",'[1]VIC Monthly Data'!D6)</f>
        <v>203.91972202999997</v>
      </c>
      <c r="M23" s="41">
        <f>IF(ISBLANK('[1]VIC Monthly Data'!D18),"",'[1]VIC Monthly Data'!D18)</f>
        <v>179.022447234719</v>
      </c>
      <c r="N23" s="42">
        <f>IF(L23="","",IF(M23="","",IF(L23=0,0,IF(M23=0,0,(M23-L23)/L23))))</f>
        <v>-0.12209351085530688</v>
      </c>
      <c r="P23" s="40">
        <f>IF(ISBLANK('[1]VIC Monthly Data'!E6),"",'[1]VIC Monthly Data'!E6)</f>
        <v>586.3806840899999</v>
      </c>
      <c r="Q23" s="41">
        <f>IF(ISBLANK('[1]VIC Monthly Data'!E18),"",'[1]VIC Monthly Data'!E18)</f>
        <v>519.3380479351846</v>
      </c>
      <c r="R23" s="42">
        <f>IF(P23="","",IF(Q23="","",IF(P23=0,0,IF(Q23=0,0,(Q23-P23)/P23))))</f>
        <v>-0.11433295463826258</v>
      </c>
    </row>
    <row r="24" spans="1:18" ht="15" customHeight="1">
      <c r="A24" s="44"/>
      <c r="B24" s="45" t="s">
        <v>8</v>
      </c>
      <c r="C24" s="46"/>
      <c r="D24" s="41">
        <f>IF(D23="","",D23+D21)</f>
        <v>935.93078712</v>
      </c>
      <c r="E24" s="41">
        <f>IF(E23="","",E23+E21)</f>
        <v>855.6356926779201</v>
      </c>
      <c r="F24" s="42">
        <f>IF(D24="","",IF(E24="","",IF(D24=0,0,IF(E24=0,0,(E24-D24)/D24))))</f>
        <v>-0.08579170121025718</v>
      </c>
      <c r="G24" s="43"/>
      <c r="H24" s="40">
        <f>IF(H23="","",H23+H21)</f>
        <v>730.7943648092869</v>
      </c>
      <c r="I24" s="41">
        <f>IF(I23="","",I23+I21)</f>
        <v>686.3187706005757</v>
      </c>
      <c r="J24" s="42">
        <f>IF(H24="","",IF(I24="","",IF(H24=0,0,IF(I24=0,0,(I24-H24)/H24))))</f>
        <v>-0.06085924625365419</v>
      </c>
      <c r="L24" s="40">
        <f>IF(L23="","",L23+L21)</f>
        <v>990.80131807</v>
      </c>
      <c r="M24" s="41">
        <f>IF(M23="","",M23+M21)</f>
        <v>917.8233301961948</v>
      </c>
      <c r="N24" s="42">
        <f>IF(L24="","",IF(M24="","",IF(L24=0,0,IF(M24=0,0,(M24-L24)/L24))))</f>
        <v>-0.07365552158929337</v>
      </c>
      <c r="P24" s="40">
        <f>IF(P23="","",P23+P21)</f>
        <v>2657.5264699992867</v>
      </c>
      <c r="Q24" s="41">
        <f>IF(Q23="","",Q23+Q21)</f>
        <v>2459.7777934746905</v>
      </c>
      <c r="R24" s="42">
        <f>IF(P24="","",IF(Q24="","",IF(P24=0,0,IF(Q24=0,0,(Q24-P24)/P24))))</f>
        <v>-0.07441080220911189</v>
      </c>
    </row>
    <row r="25" spans="1:18" ht="15" customHeight="1">
      <c r="A25" s="44"/>
      <c r="D25" s="40"/>
      <c r="E25" s="41"/>
      <c r="F25" s="42"/>
      <c r="G25" s="43"/>
      <c r="H25" s="40"/>
      <c r="I25" s="41"/>
      <c r="J25" s="42"/>
      <c r="L25" s="40"/>
      <c r="M25" s="41"/>
      <c r="N25" s="42"/>
      <c r="P25" s="40"/>
      <c r="Q25" s="41"/>
      <c r="R25" s="42"/>
    </row>
    <row r="26" spans="1:18" ht="15" customHeight="1">
      <c r="A26" s="37" t="s">
        <v>13</v>
      </c>
      <c r="B26" s="38"/>
      <c r="C26" s="39"/>
      <c r="D26" s="40">
        <f>IF(ISBLANK('[1]VIC Monthly Data'!B7),"",'[1]VIC Monthly Data'!B7)</f>
        <v>206.43577403</v>
      </c>
      <c r="E26" s="41">
        <f>IF(ISBLANK('[1]VIC Monthly Data'!B19),"",'[1]VIC Monthly Data'!B19)</f>
        <v>190.19855429568364</v>
      </c>
      <c r="F26" s="42">
        <f>IF(D26="","",IF(E26="","",IF(D26=0,0,IF(E26=0,0,(E26-D26)/D26))))</f>
        <v>-0.07865506746886185</v>
      </c>
      <c r="G26" s="43"/>
      <c r="H26" s="40">
        <f>IF(ISBLANK('[1]VIC Monthly Data'!C7),"",'[1]VIC Monthly Data'!C7)</f>
        <v>153.01014552621075</v>
      </c>
      <c r="I26" s="41">
        <f>IF(ISBLANK('[1]VIC Monthly Data'!C19),"",'[1]VIC Monthly Data'!C19)</f>
        <v>136.61368758002763</v>
      </c>
      <c r="J26" s="42">
        <f>IF(H26="","",IF(I26="","",IF(H26=0,0,IF(I26=0,0,(I26-H26)/H26))))</f>
        <v>-0.1071592860054786</v>
      </c>
      <c r="L26" s="40">
        <f>IF(ISBLANK('[1]VIC Monthly Data'!D7),"",'[1]VIC Monthly Data'!D7)</f>
        <v>181.8404234185626</v>
      </c>
      <c r="M26" s="41">
        <f>IF(ISBLANK('[1]VIC Monthly Data'!D19),"",'[1]VIC Monthly Data'!D19)</f>
        <v>172.19679920916212</v>
      </c>
      <c r="N26" s="42">
        <f>IF(L26="","",IF(M26="","",IF(L26=0,0,IF(M26=0,0,(M26-L26)/L26))))</f>
        <v>-0.05303344563382735</v>
      </c>
      <c r="P26" s="40">
        <f>IF(ISBLANK('[1]VIC Monthly Data'!E7),"",'[1]VIC Monthly Data'!E7)</f>
        <v>541.2863429747733</v>
      </c>
      <c r="Q26" s="41">
        <f>IF(ISBLANK('[1]VIC Monthly Data'!E19),"",'[1]VIC Monthly Data'!E19)</f>
        <v>499.0090410848734</v>
      </c>
      <c r="R26" s="42">
        <f>IF(P26="","",IF(Q26="","",IF(P26=0,0,IF(Q26=0,0,(Q26-P26)/P26))))</f>
        <v>-0.07810524399628217</v>
      </c>
    </row>
    <row r="27" spans="1:18" ht="15" customHeight="1">
      <c r="A27" s="44"/>
      <c r="B27" s="45" t="s">
        <v>8</v>
      </c>
      <c r="C27" s="46"/>
      <c r="D27" s="41">
        <f>IF(D26="","",D26+D24)</f>
        <v>1142.36656115</v>
      </c>
      <c r="E27" s="41">
        <f>IF(E26="","",E26+E24)</f>
        <v>1045.8342469736037</v>
      </c>
      <c r="F27" s="42">
        <f>IF(D27="","",IF(E27="","",IF(D27=0,0,IF(E27=0,0,(E27-D27)/D27))))</f>
        <v>-0.0845020481685134</v>
      </c>
      <c r="G27" s="43"/>
      <c r="H27" s="40">
        <f>IF(H26="","",H26+H24)</f>
        <v>883.8045103354976</v>
      </c>
      <c r="I27" s="41">
        <f>IF(I26="","",I26+I24)</f>
        <v>822.9324581806034</v>
      </c>
      <c r="J27" s="42">
        <f>IF(H27="","",IF(I27="","",IF(H27=0,0,IF(I27=0,0,(I27-H27)/H27))))</f>
        <v>-0.06887501867555176</v>
      </c>
      <c r="L27" s="40">
        <f>IF(L26="","",L26+L24)</f>
        <v>1172.6417414885625</v>
      </c>
      <c r="M27" s="41">
        <f>IF(M26="","",M26+M24)</f>
        <v>1090.0201294053568</v>
      </c>
      <c r="N27" s="42">
        <f>IF(L27="","",IF(M27="","",IF(L27=0,0,IF(M27=0,0,(M27-L27)/L27))))</f>
        <v>-0.07045767616827717</v>
      </c>
      <c r="P27" s="40">
        <f>IF(P26="","",P26+P24)</f>
        <v>3198.81281297406</v>
      </c>
      <c r="Q27" s="41">
        <f>IF(Q26="","",Q26+Q24)</f>
        <v>2958.786834559564</v>
      </c>
      <c r="R27" s="42">
        <f>IF(P27="","",IF(Q27="","",IF(P27=0,0,IF(Q27=0,0,(Q27-P27)/P27))))</f>
        <v>-0.0750359562900883</v>
      </c>
    </row>
    <row r="28" spans="1:18" ht="15" customHeight="1">
      <c r="A28" s="44"/>
      <c r="D28" s="40"/>
      <c r="E28" s="41"/>
      <c r="F28" s="42"/>
      <c r="G28" s="43"/>
      <c r="H28" s="40"/>
      <c r="I28" s="41"/>
      <c r="J28" s="42"/>
      <c r="L28" s="40"/>
      <c r="M28" s="41"/>
      <c r="N28" s="42"/>
      <c r="P28" s="40"/>
      <c r="Q28" s="41"/>
      <c r="R28" s="42"/>
    </row>
    <row r="29" spans="1:18" ht="15" customHeight="1">
      <c r="A29" s="37" t="s">
        <v>14</v>
      </c>
      <c r="B29" s="38"/>
      <c r="C29" s="39"/>
      <c r="D29" s="40">
        <f>IF(ISBLANK('[1]VIC Monthly Data'!B8),"",'[1]VIC Monthly Data'!B8)</f>
        <v>169.71840002</v>
      </c>
      <c r="E29" s="41">
        <f>IF(ISBLANK('[1]VIC Monthly Data'!B20),"",'[1]VIC Monthly Data'!B20)</f>
        <v>159.58858907240284</v>
      </c>
      <c r="F29" s="42">
        <f>IF(D29="","",IF(E29="","",IF(D29=0,0,IF(E29=0,0,(E29-D29)/D29))))</f>
        <v>-0.05968599130326135</v>
      </c>
      <c r="G29" s="43"/>
      <c r="H29" s="40">
        <f>IF(ISBLANK('[1]VIC Monthly Data'!C8),"",'[1]VIC Monthly Data'!C8)</f>
        <v>133.62976928415532</v>
      </c>
      <c r="I29" s="41">
        <f>IF(ISBLANK('[1]VIC Monthly Data'!C20),"",'[1]VIC Monthly Data'!C20)</f>
        <v>119.95649832904316</v>
      </c>
      <c r="J29" s="42">
        <f>IF(H29="","",IF(I29="","",IF(H29=0,0,IF(I29=0,0,(I29-H29)/H29))))</f>
        <v>-0.10232204267326696</v>
      </c>
      <c r="L29" s="40">
        <f>IF(ISBLANK('[1]VIC Monthly Data'!D8),"",'[1]VIC Monthly Data'!D8)</f>
        <v>141.80817996450548</v>
      </c>
      <c r="M29" s="41">
        <f>IF(ISBLANK('[1]VIC Monthly Data'!D20),"",'[1]VIC Monthly Data'!D20)</f>
        <v>143.70684099170145</v>
      </c>
      <c r="N29" s="42">
        <f>IF(L29="","",IF(M29="","",IF(L29=0,0,IF(M29=0,0,(M29-L29)/L29))))</f>
        <v>0.013388938689370418</v>
      </c>
      <c r="P29" s="40">
        <f>IF(ISBLANK('[1]VIC Monthly Data'!E8),"",'[1]VIC Monthly Data'!E8)</f>
        <v>445.1563492686608</v>
      </c>
      <c r="Q29" s="41">
        <f>IF(ISBLANK('[1]VIC Monthly Data'!E20),"",'[1]VIC Monthly Data'!E20)</f>
        <v>423.2519283931474</v>
      </c>
      <c r="R29" s="42">
        <f>IF(P29="","",IF(Q29="","",IF(P29=0,0,IF(Q29=0,0,(Q29-P29)/P29))))</f>
        <v>-0.04920612928805745</v>
      </c>
    </row>
    <row r="30" spans="1:18" ht="15" customHeight="1">
      <c r="A30" s="44"/>
      <c r="B30" s="45" t="s">
        <v>8</v>
      </c>
      <c r="C30" s="46"/>
      <c r="D30" s="41">
        <f>IF(D29="","",D29+D27)</f>
        <v>1312.08496117</v>
      </c>
      <c r="E30" s="41">
        <f>IF(E29="","",E29+E27)</f>
        <v>1205.4228360460065</v>
      </c>
      <c r="F30" s="42">
        <f>IF(D30="","",IF(E30="","",IF(D30=0,0,IF(E30=0,0,(E30-D30)/D30))))</f>
        <v>-0.0812920872356328</v>
      </c>
      <c r="G30" s="43"/>
      <c r="H30" s="40">
        <f>IF(H29="","",H29+H27)</f>
        <v>1017.4342796196529</v>
      </c>
      <c r="I30" s="41">
        <f>IF(I29="","",I29+I27)</f>
        <v>942.8889565096465</v>
      </c>
      <c r="J30" s="42">
        <f>IF(H30="","",IF(I30="","",IF(H30=0,0,IF(I30=0,0,(I30-H30)/H30))))</f>
        <v>-0.07326794919655513</v>
      </c>
      <c r="L30" s="40">
        <f>IF(L29="","",L29+L27)</f>
        <v>1314.4499214530679</v>
      </c>
      <c r="M30" s="41">
        <f>IF(M29="","",M29+M27)</f>
        <v>1233.7269703970583</v>
      </c>
      <c r="N30" s="42">
        <f>IF(L30="","",IF(M30="","",IF(L30=0,0,IF(M30=0,0,(M30-L30)/L30))))</f>
        <v>-0.061411963847792586</v>
      </c>
      <c r="P30" s="40">
        <f>IF(P29="","",P29+P27)</f>
        <v>3643.969162242721</v>
      </c>
      <c r="Q30" s="41">
        <f>IF(Q29="","",Q29+Q27)</f>
        <v>3382.0387629527113</v>
      </c>
      <c r="R30" s="42">
        <f>IF(P30="","",IF(Q30="","",IF(P30=0,0,IF(Q30=0,0,(Q30-P30)/P30))))</f>
        <v>-0.0718805202865113</v>
      </c>
    </row>
    <row r="31" spans="1:18" ht="15" customHeight="1">
      <c r="A31" s="44"/>
      <c r="D31" s="40"/>
      <c r="E31" s="41"/>
      <c r="F31" s="42"/>
      <c r="G31" s="43"/>
      <c r="H31" s="40"/>
      <c r="I31" s="41"/>
      <c r="J31" s="42"/>
      <c r="L31" s="40"/>
      <c r="M31" s="41"/>
      <c r="N31" s="42"/>
      <c r="P31" s="40"/>
      <c r="Q31" s="41"/>
      <c r="R31" s="42"/>
    </row>
    <row r="32" spans="1:18" ht="15" customHeight="1">
      <c r="A32" s="37" t="s">
        <v>15</v>
      </c>
      <c r="B32" s="38"/>
      <c r="C32" s="39"/>
      <c r="D32" s="40">
        <f>IF(ISBLANK('[1]VIC Monthly Data'!B9),"",'[1]VIC Monthly Data'!B9)</f>
        <v>132.34938102</v>
      </c>
      <c r="E32" s="41">
        <f>IF(ISBLANK('[1]VIC Monthly Data'!B21),"",'[1]VIC Monthly Data'!B21)</f>
        <v>121.18014280722065</v>
      </c>
      <c r="F32" s="42">
        <f>IF(D32="","",IF(E32="","",IF(D32=0,0,IF(E32=0,0,(E32-D32)/D32))))</f>
        <v>-0.08439206988880077</v>
      </c>
      <c r="G32" s="43"/>
      <c r="H32" s="40">
        <f>IF(ISBLANK('[1]VIC Monthly Data'!C9),"",'[1]VIC Monthly Data'!C9)</f>
        <v>105.25483328107258</v>
      </c>
      <c r="I32" s="41">
        <f>IF(ISBLANK('[1]VIC Monthly Data'!C21),"",'[1]VIC Monthly Data'!C21)</f>
        <v>94.86808349214854</v>
      </c>
      <c r="J32" s="42">
        <f>IF(H32="","",IF(I32="","",IF(H32=0,0,IF(I32=0,0,(I32-H32)/H32))))</f>
        <v>-0.09868192713950961</v>
      </c>
      <c r="L32" s="40">
        <f>IF(ISBLANK('[1]VIC Monthly Data'!D9),"",'[1]VIC Monthly Data'!D9)</f>
        <v>110.20839128881545</v>
      </c>
      <c r="M32" s="41">
        <f>IF(ISBLANK('[1]VIC Monthly Data'!D21),"",'[1]VIC Monthly Data'!D21)</f>
        <v>107.64161025189149</v>
      </c>
      <c r="N32" s="42">
        <f>IF(L32="","",IF(M32="","",IF(L32=0,0,IF(M32=0,0,(M32-L32)/L32))))</f>
        <v>-0.02329025046919859</v>
      </c>
      <c r="P32" s="40">
        <f>IF(ISBLANK('[1]VIC Monthly Data'!E9),"",'[1]VIC Monthly Data'!E9)</f>
        <v>347.81260558988805</v>
      </c>
      <c r="Q32" s="41">
        <f>IF(ISBLANK('[1]VIC Monthly Data'!E21),"",'[1]VIC Monthly Data'!E21)</f>
        <v>323.68983655126067</v>
      </c>
      <c r="R32" s="42">
        <f>IF(P32="","",IF(Q32="","",IF(P32=0,0,IF(Q32=0,0,(Q32-P32)/P32))))</f>
        <v>-0.06935564913673935</v>
      </c>
    </row>
    <row r="33" spans="1:18" ht="15" customHeight="1">
      <c r="A33" s="44"/>
      <c r="B33" s="45" t="s">
        <v>8</v>
      </c>
      <c r="C33" s="46"/>
      <c r="D33" s="41">
        <f>IF(D32="","",D32+D30)</f>
        <v>1444.43434219</v>
      </c>
      <c r="E33" s="41">
        <f>IF(E32="","",E32+E30)</f>
        <v>1326.6029788532271</v>
      </c>
      <c r="F33" s="42">
        <f>IF(D33="","",IF(E33="","",IF(D33=0,0,IF(E33=0,0,(E33-D33)/D33))))</f>
        <v>-0.08157612976587168</v>
      </c>
      <c r="G33" s="43"/>
      <c r="H33" s="40">
        <f>IF(H32="","",H32+H30)</f>
        <v>1122.6891129007254</v>
      </c>
      <c r="I33" s="41">
        <f>IF(I32="","",I32+I30)</f>
        <v>1037.757040001795</v>
      </c>
      <c r="J33" s="42">
        <f>IF(H33="","",IF(I33="","",IF(H33=0,0,IF(I33=0,0,(I33-H33)/H33))))</f>
        <v>-0.07565057140305634</v>
      </c>
      <c r="L33" s="40">
        <f>IF(L32="","",L32+L30)</f>
        <v>1424.6583127418833</v>
      </c>
      <c r="M33" s="41">
        <f>IF(M32="","",M32+M30)</f>
        <v>1341.3685806489498</v>
      </c>
      <c r="N33" s="42">
        <f>IF(L33="","",IF(M33="","",IF(L33=0,0,IF(M33=0,0,(M33-L33)/L33))))</f>
        <v>-0.0584629530800511</v>
      </c>
      <c r="P33" s="40">
        <f>IF(P32="","",P32+P30)</f>
        <v>3991.7817678326087</v>
      </c>
      <c r="Q33" s="41">
        <f>IF(Q32="","",Q32+Q30)</f>
        <v>3705.728599503972</v>
      </c>
      <c r="R33" s="42">
        <f>IF(P33="","",IF(Q33="","",IF(P33=0,0,IF(Q33=0,0,(Q33-P33)/P33))))</f>
        <v>-0.07166052278553121</v>
      </c>
    </row>
    <row r="34" spans="1:18" ht="15" customHeight="1">
      <c r="A34" s="44"/>
      <c r="D34" s="40"/>
      <c r="E34" s="41"/>
      <c r="F34" s="42"/>
      <c r="G34" s="43"/>
      <c r="H34" s="40"/>
      <c r="I34" s="41"/>
      <c r="J34" s="42"/>
      <c r="L34" s="40"/>
      <c r="M34" s="41"/>
      <c r="N34" s="42"/>
      <c r="P34" s="40"/>
      <c r="Q34" s="41"/>
      <c r="R34" s="42"/>
    </row>
    <row r="35" spans="1:18" ht="15" customHeight="1">
      <c r="A35" s="37" t="s">
        <v>16</v>
      </c>
      <c r="B35" s="38"/>
      <c r="C35" s="39"/>
      <c r="D35" s="40">
        <f>IF(ISBLANK('[1]VIC Monthly Data'!B10),"",'[1]VIC Monthly Data'!B10)</f>
        <v>133.14312401</v>
      </c>
      <c r="E35" s="41">
        <f>IF(ISBLANK('[1]VIC Monthly Data'!B22),"",'[1]VIC Monthly Data'!B22)</f>
        <v>123.99760599668117</v>
      </c>
      <c r="F35" s="42">
        <f>IF(D35="","",IF(E35="","",IF(D35=0,0,IF(E35=0,0,(E35-D35)/D35))))</f>
        <v>-0.06868937529685679</v>
      </c>
      <c r="G35" s="43"/>
      <c r="H35" s="40">
        <f>IF(ISBLANK('[1]VIC Monthly Data'!C10),"",'[1]VIC Monthly Data'!C10)</f>
        <v>107.87815477020496</v>
      </c>
      <c r="I35" s="41">
        <f>IF(ISBLANK('[1]VIC Monthly Data'!C22),"",'[1]VIC Monthly Data'!C22)</f>
        <v>99.42280396367384</v>
      </c>
      <c r="J35" s="42">
        <f>IF(H35="","",IF(I35="","",IF(H35=0,0,IF(I35=0,0,(I35-H35)/H35))))</f>
        <v>-0.0783787118396876</v>
      </c>
      <c r="L35" s="40">
        <f>IF(ISBLANK('[1]VIC Monthly Data'!D10),"",'[1]VIC Monthly Data'!D10)</f>
        <v>113.20192775255653</v>
      </c>
      <c r="M35" s="41">
        <f>IF(ISBLANK('[1]VIC Monthly Data'!D22),"",'[1]VIC Monthly Data'!D22)</f>
        <v>110.32963294195005</v>
      </c>
      <c r="N35" s="42">
        <f>IF(L35="","",IF(M35="","",IF(L35=0,0,IF(M35=0,0,(M35-L35)/L35))))</f>
        <v>-0.02537319697315498</v>
      </c>
      <c r="P35" s="40">
        <f>IF(ISBLANK('[1]VIC Monthly Data'!E10),"",'[1]VIC Monthly Data'!E10)</f>
        <v>354.2232065327615</v>
      </c>
      <c r="Q35" s="41">
        <f>IF(ISBLANK('[1]VIC Monthly Data'!E22),"",'[1]VIC Monthly Data'!E22)</f>
        <v>333.7500429023051</v>
      </c>
      <c r="R35" s="42">
        <f>IF(P35="","",IF(Q35="","",IF(P35=0,0,IF(Q35=0,0,(Q35-P35)/P35))))</f>
        <v>-0.05779735277892601</v>
      </c>
    </row>
    <row r="36" spans="1:18" ht="15" customHeight="1">
      <c r="A36" s="44"/>
      <c r="B36" s="45" t="s">
        <v>8</v>
      </c>
      <c r="C36" s="46"/>
      <c r="D36" s="41">
        <f>IF(D35="","",D35+D33)</f>
        <v>1577.5774662000001</v>
      </c>
      <c r="E36" s="41">
        <f>IF(E35="","",E35+E33)</f>
        <v>1450.6005848499083</v>
      </c>
      <c r="F36" s="42">
        <f>IF(D36="","",IF(E36="","",IF(D36=0,0,IF(E36=0,0,(E36-D36)/D36))))</f>
        <v>-0.08048852374644284</v>
      </c>
      <c r="G36" s="43"/>
      <c r="H36" s="40">
        <f>IF(H35="","",H35+H33)</f>
        <v>1230.5672676709303</v>
      </c>
      <c r="I36" s="41">
        <f>IF(I35="","",I35+I33)</f>
        <v>1137.179843965469</v>
      </c>
      <c r="J36" s="42">
        <f>IF(H36="","",IF(I36="","",IF(H36=0,0,IF(I36=0,0,(I36-H36)/H36))))</f>
        <v>-0.0758897348880519</v>
      </c>
      <c r="L36" s="40">
        <f>IF(L35="","",L35+L33)</f>
        <v>1537.8602404944397</v>
      </c>
      <c r="M36" s="41">
        <f>IF(M35="","",M35+M33)</f>
        <v>1451.6982135908997</v>
      </c>
      <c r="N36" s="42">
        <f>IF(L36="","",IF(M36="","",IF(L36=0,0,IF(M36=0,0,(M36-L36)/L36))))</f>
        <v>-0.05602721537025881</v>
      </c>
      <c r="P36" s="40">
        <f>IF(P35="","",P35+P33)</f>
        <v>4346.00497436537</v>
      </c>
      <c r="Q36" s="41">
        <f>IF(Q35="","",Q35+Q33)</f>
        <v>4039.4786424062772</v>
      </c>
      <c r="R36" s="42">
        <f>IF(P36="","",IF(Q36="","",IF(P36=0,0,IF(Q36=0,0,(Q36-P36)/P36))))</f>
        <v>-0.07053059850762217</v>
      </c>
    </row>
    <row r="37" spans="1:18" ht="15" customHeight="1">
      <c r="A37" s="44"/>
      <c r="D37" s="40"/>
      <c r="E37" s="41"/>
      <c r="F37" s="42"/>
      <c r="G37" s="43"/>
      <c r="H37" s="40"/>
      <c r="I37" s="41"/>
      <c r="J37" s="42"/>
      <c r="L37" s="40"/>
      <c r="M37" s="41"/>
      <c r="N37" s="42"/>
      <c r="P37" s="40"/>
      <c r="Q37" s="41"/>
      <c r="R37" s="42"/>
    </row>
    <row r="38" spans="1:18" ht="15" customHeight="1">
      <c r="A38" s="37" t="s">
        <v>17</v>
      </c>
      <c r="B38" s="38"/>
      <c r="C38" s="39"/>
      <c r="D38" s="40">
        <f>IF(ISBLANK('[1]VIC Monthly Data'!B11),"",'[1]VIC Monthly Data'!B11)</f>
        <v>129.04010802999997</v>
      </c>
      <c r="E38" s="41">
        <f>IF(ISBLANK('[1]VIC Monthly Data'!B23),"",'[1]VIC Monthly Data'!B23)</f>
        <v>123.72832093027625</v>
      </c>
      <c r="F38" s="42">
        <f>IF(D38="","",IF(E38="","",IF(D38=0,0,IF(E38=0,0,(E38-D38)/D38))))</f>
        <v>-0.04116384572840564</v>
      </c>
      <c r="G38" s="43"/>
      <c r="H38" s="40">
        <f>IF(ISBLANK('[1]VIC Monthly Data'!C11),"",'[1]VIC Monthly Data'!C11)</f>
        <v>116.38665642247963</v>
      </c>
      <c r="I38" s="41">
        <f>IF(ISBLANK('[1]VIC Monthly Data'!C23),"",'[1]VIC Monthly Data'!C23)</f>
        <v>105.71432183664685</v>
      </c>
      <c r="J38" s="42">
        <f>IF(H38="","",IF(I38="","",IF(H38=0,0,IF(I38=0,0,(I38-H38)/H38))))</f>
        <v>-0.09169723500856122</v>
      </c>
      <c r="L38" s="40">
        <f>IF(ISBLANK('[1]VIC Monthly Data'!D11),"",'[1]VIC Monthly Data'!D11)</f>
        <v>112.03991086184043</v>
      </c>
      <c r="M38" s="41">
        <f>IF(ISBLANK('[1]VIC Monthly Data'!D23),"",'[1]VIC Monthly Data'!D23)</f>
        <v>110.61544397975975</v>
      </c>
      <c r="N38" s="42">
        <f>IF(L38="","",IF(M38="","",IF(L38=0,0,IF(M38=0,0,(M38-L38)/L38))))</f>
        <v>-0.012713923735955392</v>
      </c>
      <c r="P38" s="40">
        <f>IF(ISBLANK('[1]VIC Monthly Data'!E11),"",'[1]VIC Monthly Data'!E11)</f>
        <v>357.46667531432</v>
      </c>
      <c r="Q38" s="41">
        <f>IF(ISBLANK('[1]VIC Monthly Data'!E23),"",'[1]VIC Monthly Data'!E23)</f>
        <v>340.0580867466828</v>
      </c>
      <c r="R38" s="42">
        <f>IF(P38="","",IF(Q38="","",IF(P38=0,0,IF(Q38=0,0,(Q38-P38)/P38))))</f>
        <v>-0.048699892241227366</v>
      </c>
    </row>
    <row r="39" spans="1:18" ht="15" customHeight="1">
      <c r="A39" s="44"/>
      <c r="B39" s="45" t="s">
        <v>8</v>
      </c>
      <c r="C39" s="46"/>
      <c r="D39" s="41">
        <f>IF(D38="","",D38+D36)</f>
        <v>1706.6175742300002</v>
      </c>
      <c r="E39" s="41">
        <f>IF(E38="","",E38+E36)</f>
        <v>1574.3289057801844</v>
      </c>
      <c r="F39" s="42">
        <f>IF(D39="","",IF(E39="","",IF(D39=0,0,IF(E39=0,0,(E39-D39)/D39))))</f>
        <v>-0.07751512140000222</v>
      </c>
      <c r="G39" s="43"/>
      <c r="H39" s="40">
        <f>IF(H38="","",H38+H36)</f>
        <v>1346.95392409341</v>
      </c>
      <c r="I39" s="41">
        <f>IF(I38="","",I38+I36)</f>
        <v>1242.8941658021158</v>
      </c>
      <c r="J39" s="42">
        <f>IF(H39="","",IF(I39="","",IF(H39=0,0,IF(I39=0,0,(I39-H39)/H39))))</f>
        <v>-0.07725561834740069</v>
      </c>
      <c r="L39" s="40">
        <f>IF(L38="","",L38+L36)</f>
        <v>1649.90015135628</v>
      </c>
      <c r="M39" s="41">
        <f>IF(M38="","",M38+M36)</f>
        <v>1562.3136575706594</v>
      </c>
      <c r="N39" s="42">
        <f>IF(L39="","",IF(M39="","",IF(L39=0,0,IF(M39=0,0,(M39-L39)/L39))))</f>
        <v>-0.053085935966259074</v>
      </c>
      <c r="P39" s="40">
        <f>IF(P38="","",P38+P36)</f>
        <v>4703.47164967969</v>
      </c>
      <c r="Q39" s="41">
        <f>IF(Q38="","",Q38+Q36)</f>
        <v>4379.53672915296</v>
      </c>
      <c r="R39" s="42">
        <f>IF(P39="","",IF(Q39="","",IF(P39=0,0,IF(Q39=0,0,(Q39-P39)/P39))))</f>
        <v>-0.06887145169649106</v>
      </c>
    </row>
    <row r="40" spans="1:18" ht="15" customHeight="1">
      <c r="A40" s="44"/>
      <c r="D40" s="40"/>
      <c r="E40" s="41"/>
      <c r="F40" s="42"/>
      <c r="G40" s="43"/>
      <c r="H40" s="40"/>
      <c r="I40" s="41"/>
      <c r="J40" s="42"/>
      <c r="L40" s="40"/>
      <c r="M40" s="41"/>
      <c r="N40" s="42"/>
      <c r="P40" s="40"/>
      <c r="Q40" s="41"/>
      <c r="R40" s="42"/>
    </row>
    <row r="41" spans="1:18" ht="15" customHeight="1">
      <c r="A41" s="37" t="s">
        <v>18</v>
      </c>
      <c r="B41" s="38"/>
      <c r="C41" s="39"/>
      <c r="D41" s="40">
        <f>IF(ISBLANK('[1]VIC Monthly Data'!B12),"",'[1]VIC Monthly Data'!B12)</f>
        <v>128.93308229771597</v>
      </c>
      <c r="E41" s="41">
        <f>IF(ISBLANK('[1]VIC Monthly Data'!B24),"",'[1]VIC Monthly Data'!B24)</f>
        <v>129.0920572690544</v>
      </c>
      <c r="F41" s="42">
        <f>IF(D41="","",IF(E41="","",IF(D41=0,0,IF(E41=0,0,(E41-D41)/D41))))</f>
        <v>0.0012330037295730893</v>
      </c>
      <c r="G41" s="43"/>
      <c r="H41" s="40">
        <f>IF(ISBLANK('[1]VIC Monthly Data'!C12),"",'[1]VIC Monthly Data'!C12)</f>
        <v>129.2354999795742</v>
      </c>
      <c r="I41" s="41">
        <f>IF(ISBLANK('[1]VIC Monthly Data'!C24),"",'[1]VIC Monthly Data'!C24)</f>
        <v>123.35790765812915</v>
      </c>
      <c r="J41" s="42">
        <f>IF(H41="","",IF(I41="","",IF(H41=0,0,IF(I41=0,0,(I41-H41)/H41))))</f>
        <v>-0.0454797042791958</v>
      </c>
      <c r="L41" s="40">
        <f>IF(ISBLANK('[1]VIC Monthly Data'!D12),"",'[1]VIC Monthly Data'!D12)</f>
        <v>131.14614266918284</v>
      </c>
      <c r="M41" s="41">
        <f>IF(ISBLANK('[1]VIC Monthly Data'!D24),"",'[1]VIC Monthly Data'!D24)</f>
        <v>135.70798656892052</v>
      </c>
      <c r="N41" s="42">
        <f>IF(L41="","",IF(M41="","",IF(L41=0,0,IF(M41=0,0,(M41-L41)/L41))))</f>
        <v>0.03478443061222904</v>
      </c>
      <c r="P41" s="40">
        <f>IF(ISBLANK('[1]VIC Monthly Data'!E12),"",'[1]VIC Monthly Data'!E12)</f>
        <v>389.314724946473</v>
      </c>
      <c r="Q41" s="41">
        <f>IF(ISBLANK('[1]VIC Monthly Data'!E24),"",'[1]VIC Monthly Data'!E24)</f>
        <v>388.15795149610403</v>
      </c>
      <c r="R41" s="42">
        <f>IF(P41="","",IF(Q41="","",IF(P41=0,0,IF(Q41=0,0,(Q41-P41)/P41))))</f>
        <v>-0.0029713066992984112</v>
      </c>
    </row>
    <row r="42" spans="1:18" ht="15" customHeight="1">
      <c r="A42" s="44"/>
      <c r="B42" s="45" t="s">
        <v>8</v>
      </c>
      <c r="C42" s="46"/>
      <c r="D42" s="41">
        <f>IF(D41="","",D41+D39)</f>
        <v>1835.5506565277162</v>
      </c>
      <c r="E42" s="41">
        <f>IF(E41="","",E41+E39)</f>
        <v>1703.4209630492387</v>
      </c>
      <c r="F42" s="42">
        <f>IF(D42="","",IF(E42="","",IF(D42=0,0,IF(E42=0,0,(E42-D42)/D42))))</f>
        <v>-0.0719836813048926</v>
      </c>
      <c r="G42" s="43"/>
      <c r="H42" s="40">
        <f>IF(H41="","",H41+H39)</f>
        <v>1476.1894240729841</v>
      </c>
      <c r="I42" s="41">
        <f>IF(I41="","",I41+I39)</f>
        <v>1366.252073460245</v>
      </c>
      <c r="J42" s="42">
        <f>IF(H42="","",IF(I42="","",IF(H42=0,0,IF(I42=0,0,(I42-H42)/H42))))</f>
        <v>-0.07447374220403834</v>
      </c>
      <c r="L42" s="40">
        <f>IF(L41="","",L41+L39)</f>
        <v>1781.0462940254629</v>
      </c>
      <c r="M42" s="41">
        <f>IF(M41="","",M41+M39)</f>
        <v>1698.0216441395798</v>
      </c>
      <c r="N42" s="42">
        <f>IF(L42="","",IF(M42="","",IF(L42=0,0,IF(M42=0,0,(M42-L42)/L42))))</f>
        <v>-0.04661566078567976</v>
      </c>
      <c r="P42" s="40">
        <f>IF(P41="","",P41+P39)</f>
        <v>5092.786374626163</v>
      </c>
      <c r="Q42" s="41">
        <f>IF(Q41="","",Q41+Q39)</f>
        <v>4767.694680649064</v>
      </c>
      <c r="R42" s="42">
        <f>IF(P42="","",IF(Q42="","",IF(P42=0,0,IF(Q42=0,0,(Q42-P42)/P42))))</f>
        <v>-0.06383375819508276</v>
      </c>
    </row>
    <row r="43" spans="1:18" ht="15" customHeight="1">
      <c r="A43" s="44"/>
      <c r="D43" s="40"/>
      <c r="E43" s="41"/>
      <c r="F43" s="42"/>
      <c r="G43" s="43"/>
      <c r="H43" s="40"/>
      <c r="I43" s="41"/>
      <c r="J43" s="42"/>
      <c r="L43" s="40"/>
      <c r="M43" s="41"/>
      <c r="N43" s="42"/>
      <c r="P43" s="40"/>
      <c r="Q43" s="41"/>
      <c r="R43" s="42"/>
    </row>
    <row r="44" spans="1:18" ht="15" customHeight="1">
      <c r="A44" s="37" t="s">
        <v>19</v>
      </c>
      <c r="B44" s="38"/>
      <c r="C44" s="39"/>
      <c r="D44" s="40">
        <f>IF(ISBLANK('[1]VIC Monthly Data'!B13),"",'[1]VIC Monthly Data'!B13)</f>
        <v>108.72169716496968</v>
      </c>
      <c r="E44" s="41">
        <f>IF(ISBLANK('[1]VIC Monthly Data'!B25),"",'[1]VIC Monthly Data'!B25)</f>
        <v>112.57449260718364</v>
      </c>
      <c r="F44" s="42">
        <f>IF(D44="","",IF(E44="","",IF(D44=0,0,IF(E44=0,0,(E44-D44)/D44))))</f>
        <v>0.03543722681561797</v>
      </c>
      <c r="G44" s="43"/>
      <c r="H44" s="40">
        <f>IF(ISBLANK('[1]VIC Monthly Data'!C13),"",'[1]VIC Monthly Data'!C13)</f>
        <v>116.21724771385254</v>
      </c>
      <c r="I44" s="41">
        <f>IF(ISBLANK('[1]VIC Monthly Data'!C25),"",'[1]VIC Monthly Data'!C25)</f>
        <v>111.92686244068771</v>
      </c>
      <c r="J44" s="42">
        <f>IF(H44="","",IF(I44="","",IF(H44=0,0,IF(I44=0,0,(I44-H44)/H44))))</f>
        <v>-0.036916940966701596</v>
      </c>
      <c r="L44" s="40">
        <f>IF(ISBLANK('[1]VIC Monthly Data'!D13),"",'[1]VIC Monthly Data'!D13)</f>
        <v>146.97433949640683</v>
      </c>
      <c r="M44" s="41">
        <f>IF(ISBLANK('[1]VIC Monthly Data'!D25),"",'[1]VIC Monthly Data'!D25)</f>
        <v>148.84484277402302</v>
      </c>
      <c r="N44" s="42">
        <f>IF(L44="","",IF(M44="","",IF(L44=0,0,IF(M44=0,0,(M44-L44)/L44))))</f>
        <v>0.012726733687154441</v>
      </c>
      <c r="P44" s="40">
        <f>IF(ISBLANK('[1]VIC Monthly Data'!E13),"",'[1]VIC Monthly Data'!E13)</f>
        <v>371.91328437522907</v>
      </c>
      <c r="Q44" s="41">
        <f>IF(ISBLANK('[1]VIC Monthly Data'!E25),"",'[1]VIC Monthly Data'!E25)</f>
        <v>373.34619782189435</v>
      </c>
      <c r="R44" s="42">
        <f>IF(P44="","",IF(Q44="","",IF(P44=0,0,IF(Q44=0,0,(Q44-P44)/P44))))</f>
        <v>0.003852815983899067</v>
      </c>
    </row>
    <row r="45" spans="1:18" ht="15" customHeight="1">
      <c r="A45" s="44"/>
      <c r="B45" s="45" t="s">
        <v>8</v>
      </c>
      <c r="C45" s="46"/>
      <c r="D45" s="41">
        <f>IF(D44="","",D44+D42)</f>
        <v>1944.272353692686</v>
      </c>
      <c r="E45" s="41">
        <f>IF(E44="","",E44+E42)</f>
        <v>1815.9954556564223</v>
      </c>
      <c r="F45" s="42">
        <f>IF(D45="","",IF(E45="","",IF(D45=0,0,IF(E45=0,0,(E45-D45)/D45))))</f>
        <v>-0.06597681533280665</v>
      </c>
      <c r="G45" s="43"/>
      <c r="H45" s="40">
        <f>IF(H44="","",H44+H42)</f>
        <v>1592.4066717868368</v>
      </c>
      <c r="I45" s="41">
        <f>IF(I44="","",I44+I42)</f>
        <v>1478.1789359009326</v>
      </c>
      <c r="J45" s="42">
        <f>IF(H45="","",IF(I45="","",IF(H45=0,0,IF(I45=0,0,(I45-H45)/H45))))</f>
        <v>-0.07173276645326374</v>
      </c>
      <c r="L45" s="40">
        <f>IF(L44="","",L44+L42)</f>
        <v>1928.0206335218697</v>
      </c>
      <c r="M45" s="41">
        <f>IF(M44="","",M44+M42)</f>
        <v>1846.8664869136028</v>
      </c>
      <c r="N45" s="42">
        <f>IF(L45="","",IF(M45="","",IF(L45=0,0,IF(M45=0,0,(M45-L45)/L45))))</f>
        <v>-0.042091949223605866</v>
      </c>
      <c r="P45" s="40">
        <f>IF(P44="","",P44+P42)</f>
        <v>5464.699659001391</v>
      </c>
      <c r="Q45" s="41">
        <f>IF(Q44="","",Q44+Q42)</f>
        <v>5141.040878470959</v>
      </c>
      <c r="R45" s="42">
        <f>IF(P45="","",IF(Q45="","",IF(P45=0,0,IF(Q45=0,0,(Q45-P45)/P45))))</f>
        <v>-0.05922718552286866</v>
      </c>
    </row>
    <row r="46" spans="4:18" ht="12.75">
      <c r="D46" s="47"/>
      <c r="F46" s="48"/>
      <c r="H46" s="49"/>
      <c r="J46" s="48"/>
      <c r="L46" s="49"/>
      <c r="N46" s="48"/>
      <c r="P46" s="49"/>
      <c r="R46" s="48"/>
    </row>
    <row r="47" spans="1:19" s="57" customFormat="1" ht="24" customHeight="1">
      <c r="A47" s="50" t="s">
        <v>20</v>
      </c>
      <c r="B47" s="51"/>
      <c r="C47" s="52"/>
      <c r="D47" s="53">
        <f>D45</f>
        <v>1944.272353692686</v>
      </c>
      <c r="E47" s="54">
        <f>E45</f>
        <v>1815.9954556564223</v>
      </c>
      <c r="F47" s="55">
        <f>IF(D47="","",IF(E47="","",IF(D47=0,0,IF(E47=0,0,(E47-D47)/D47))))</f>
        <v>-0.06597681533280665</v>
      </c>
      <c r="G47" s="56"/>
      <c r="H47" s="53">
        <f>H45</f>
        <v>1592.4066717868368</v>
      </c>
      <c r="I47" s="54">
        <f>I45</f>
        <v>1478.1789359009326</v>
      </c>
      <c r="J47" s="55">
        <f>IF(H47="","",IF(I47="","",IF(H47=0,0,IF(I47=0,0,(I47-H47)/H47))))</f>
        <v>-0.07173276645326374</v>
      </c>
      <c r="K47" s="56"/>
      <c r="L47" s="53">
        <f>L45</f>
        <v>1928.0206335218697</v>
      </c>
      <c r="M47" s="54">
        <f>M45</f>
        <v>1846.8664869136028</v>
      </c>
      <c r="N47" s="55">
        <f>IF(L47="","",IF(M47="","",IF(L47=0,0,IF(M47=0,0,(M47-L47)/L47))))</f>
        <v>-0.042091949223605866</v>
      </c>
      <c r="O47" s="56"/>
      <c r="P47" s="53">
        <f>P45</f>
        <v>5464.699659001391</v>
      </c>
      <c r="Q47" s="54">
        <f>Q45</f>
        <v>5141.040878470959</v>
      </c>
      <c r="R47" s="55">
        <f>IF(P47="","",IF(Q47="","",IF(P47=0,0,IF(Q47=0,0,(Q47-P47)/P47))))</f>
        <v>-0.05922718552286866</v>
      </c>
      <c r="S47" s="56"/>
    </row>
    <row r="48" spans="4:19" ht="12.75">
      <c r="D48" s="58"/>
      <c r="E48" s="59"/>
      <c r="F48" s="60"/>
      <c r="G48" s="2"/>
      <c r="H48" s="58"/>
      <c r="I48" s="59"/>
      <c r="J48" s="60"/>
      <c r="K48" s="2"/>
      <c r="L48" s="58"/>
      <c r="M48" s="59"/>
      <c r="N48" s="60"/>
      <c r="O48" s="2"/>
      <c r="P48" s="58"/>
      <c r="Q48" s="59"/>
      <c r="R48" s="60"/>
      <c r="S48" s="2"/>
    </row>
    <row r="49" spans="1:19" s="67" customFormat="1" ht="24.75" customHeight="1">
      <c r="A49" s="61" t="s">
        <v>21</v>
      </c>
      <c r="B49" s="62"/>
      <c r="C49" s="63"/>
      <c r="D49" s="64">
        <f>IF(D47="","",(D47/P47))</f>
        <v>0.3557875958452909</v>
      </c>
      <c r="E49" s="64">
        <f>IF(E47="","",(E47/Q47))</f>
        <v>0.35323497684315885</v>
      </c>
      <c r="F49" s="65"/>
      <c r="G49" s="66"/>
      <c r="H49" s="64">
        <f>IF(H47="","",(H47/P47))</f>
        <v>0.29139875403103677</v>
      </c>
      <c r="I49" s="64">
        <f>IF(I47="","",(I47/Q47))</f>
        <v>0.2875252251136681</v>
      </c>
      <c r="J49" s="65"/>
      <c r="K49" s="66"/>
      <c r="L49" s="64">
        <f>IF(L47="","",(L47/P47))</f>
        <v>0.35281365012367255</v>
      </c>
      <c r="M49" s="64">
        <f>IF(M47="","",(M47/Q47))</f>
        <v>0.35923979804317274</v>
      </c>
      <c r="N49" s="65"/>
      <c r="O49" s="66"/>
      <c r="P49" s="64">
        <f>IF(P47="","",(P47/P47))</f>
        <v>1</v>
      </c>
      <c r="Q49" s="64">
        <f>IF(Q47="","",(Q47/Q47))</f>
        <v>1</v>
      </c>
      <c r="R49" s="65"/>
      <c r="S49" s="66"/>
    </row>
    <row r="50" spans="1:18" ht="12.75">
      <c r="A50" s="68" t="s">
        <v>22</v>
      </c>
      <c r="R50" s="6"/>
    </row>
    <row r="51" spans="1:18" ht="12.75">
      <c r="A51" s="68" t="s">
        <v>23</v>
      </c>
      <c r="R51" s="6"/>
    </row>
    <row r="52" spans="1:18" ht="12.75">
      <c r="A52" s="68" t="s">
        <v>24</v>
      </c>
      <c r="R52" s="6"/>
    </row>
    <row r="53" spans="1:18" ht="12.75">
      <c r="A53" s="68" t="s">
        <v>25</v>
      </c>
      <c r="R53" s="6"/>
    </row>
    <row r="55" ht="12.75">
      <c r="A55" s="1" t="s">
        <v>26</v>
      </c>
    </row>
    <row r="56" ht="12.75">
      <c r="A56" s="1" t="s">
        <v>27</v>
      </c>
    </row>
  </sheetData>
  <sheetProtection/>
  <mergeCells count="1">
    <mergeCell ref="H4:J4"/>
  </mergeCells>
  <printOptions/>
  <pageMargins left="0.5118110236220472" right="0.5118110236220472" top="0.5118110236220472" bottom="0.7480314960629921" header="0.5118110236220472" footer="0.5118110236220472"/>
  <pageSetup fitToHeight="1" fitToWidth="1" horizontalDpi="600" verticalDpi="600" orientation="landscape" paperSize="9" scale="57" r:id="rId2"/>
  <headerFooter alignWithMargins="0">
    <oddFooter>&amp;L&amp;8
&amp;R&amp;8Date Issued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I51" sqref="I51"/>
    </sheetView>
  </sheetViews>
  <sheetFormatPr defaultColWidth="9.125" defaultRowHeight="12.75"/>
  <sheetData/>
  <sheetProtection/>
  <printOptions horizontalCentered="1" verticalCentered="1"/>
  <pageMargins left="0.5905511811023623" right="0.5905511811023623" top="0.3937007874015748" bottom="0.5905511811023623" header="0.3937007874015748" footer="0.3937007874015748"/>
  <pageSetup fitToHeight="0" horizontalDpi="600" verticalDpi="600" orientation="landscape" paperSize="9" r:id="rId3"/>
  <headerFooter alignWithMargins="0">
    <oddFooter>&amp;L&amp;8Produced by Trade and Strategy, Dairy Australia Limited
Source: Dairy manufacturers&amp;R&amp;8Date Issued: 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2023-08-18T02:17:26Z</dcterms:created>
  <dcterms:modified xsi:type="dcterms:W3CDTF">2023-08-18T02:25:13Z</dcterms:modified>
  <cp:category/>
  <cp:version/>
  <cp:contentType/>
  <cp:contentStatus/>
</cp:coreProperties>
</file>